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ytkownik\Desktop\PRZETARG dokumenty\2023\CZERWIEC 2023\"/>
    </mc:Choice>
  </mc:AlternateContent>
  <bookViews>
    <workbookView xWindow="0" yWindow="0" windowWidth="23040" windowHeight="9264" tabRatio="500"/>
  </bookViews>
  <sheets>
    <sheet name="Arkusz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07" i="1" l="1"/>
  <c r="H307" i="1" s="1"/>
  <c r="C306" i="1"/>
  <c r="H306" i="1" s="1"/>
  <c r="C305" i="1"/>
  <c r="H305" i="1" s="1"/>
  <c r="C304" i="1"/>
  <c r="H304" i="1" s="1"/>
  <c r="C303" i="1"/>
  <c r="H303" i="1" s="1"/>
  <c r="C302" i="1"/>
  <c r="H302" i="1" s="1"/>
  <c r="C301" i="1"/>
  <c r="H301" i="1" s="1"/>
  <c r="C300" i="1"/>
  <c r="H300" i="1" s="1"/>
  <c r="C299" i="1"/>
  <c r="H299" i="1" s="1"/>
  <c r="C298" i="1"/>
  <c r="H298" i="1" s="1"/>
  <c r="C297" i="1"/>
  <c r="H297" i="1" s="1"/>
  <c r="C296" i="1"/>
  <c r="H296" i="1" s="1"/>
  <c r="C295" i="1"/>
  <c r="H295" i="1" s="1"/>
  <c r="C294" i="1"/>
  <c r="H294" i="1" s="1"/>
  <c r="C293" i="1"/>
  <c r="H293" i="1" s="1"/>
  <c r="C292" i="1"/>
  <c r="H292" i="1" s="1"/>
  <c r="C291" i="1"/>
  <c r="H291" i="1" s="1"/>
  <c r="C290" i="1"/>
  <c r="H290" i="1" s="1"/>
  <c r="C289" i="1"/>
  <c r="H289" i="1" s="1"/>
  <c r="C288" i="1"/>
  <c r="H288" i="1" s="1"/>
  <c r="C287" i="1"/>
  <c r="H287" i="1" s="1"/>
  <c r="C286" i="1"/>
  <c r="H286" i="1" s="1"/>
  <c r="C285" i="1"/>
  <c r="H285" i="1" s="1"/>
  <c r="C284" i="1"/>
  <c r="H284" i="1" s="1"/>
  <c r="C283" i="1"/>
  <c r="H283" i="1" s="1"/>
  <c r="C282" i="1"/>
  <c r="H282" i="1" s="1"/>
  <c r="C281" i="1"/>
  <c r="H281" i="1" s="1"/>
  <c r="C280" i="1"/>
  <c r="H280" i="1" s="1"/>
  <c r="C279" i="1"/>
  <c r="H279" i="1" s="1"/>
  <c r="C278" i="1"/>
  <c r="H278" i="1" s="1"/>
  <c r="C277" i="1"/>
  <c r="H277" i="1" s="1"/>
  <c r="C276" i="1"/>
  <c r="H276" i="1" s="1"/>
  <c r="C275" i="1"/>
  <c r="H275" i="1" s="1"/>
  <c r="C274" i="1"/>
  <c r="H274" i="1" s="1"/>
  <c r="C273" i="1"/>
  <c r="H273" i="1" s="1"/>
  <c r="C272" i="1"/>
  <c r="H272" i="1" s="1"/>
  <c r="C271" i="1"/>
  <c r="H271" i="1" s="1"/>
  <c r="C270" i="1"/>
  <c r="H270" i="1" s="1"/>
  <c r="C269" i="1"/>
  <c r="H269" i="1" s="1"/>
  <c r="C268" i="1"/>
  <c r="H268" i="1" s="1"/>
  <c r="C267" i="1"/>
  <c r="H267" i="1" s="1"/>
  <c r="C266" i="1"/>
  <c r="H266" i="1" s="1"/>
  <c r="C265" i="1"/>
  <c r="H265" i="1" s="1"/>
  <c r="C264" i="1"/>
  <c r="H264" i="1" s="1"/>
  <c r="C263" i="1"/>
  <c r="H263" i="1" s="1"/>
  <c r="C262" i="1"/>
  <c r="H262" i="1" s="1"/>
  <c r="C261" i="1"/>
  <c r="H260" i="1"/>
  <c r="C260" i="1"/>
  <c r="C259" i="1"/>
  <c r="H259" i="1" s="1"/>
  <c r="H258" i="1"/>
  <c r="C258" i="1"/>
  <c r="C257" i="1"/>
  <c r="H257" i="1" s="1"/>
  <c r="H256" i="1"/>
  <c r="C256" i="1"/>
  <c r="C255" i="1"/>
  <c r="H255" i="1" s="1"/>
  <c r="H254" i="1"/>
  <c r="C254" i="1"/>
  <c r="C253" i="1"/>
  <c r="H253" i="1" s="1"/>
  <c r="H252" i="1"/>
  <c r="C252" i="1"/>
  <c r="C251" i="1"/>
  <c r="H251" i="1" s="1"/>
  <c r="H250" i="1"/>
  <c r="C250" i="1"/>
  <c r="C249" i="1"/>
  <c r="H249" i="1" s="1"/>
  <c r="H248" i="1"/>
  <c r="C248" i="1"/>
  <c r="C247" i="1"/>
  <c r="H247" i="1" s="1"/>
  <c r="H246" i="1"/>
  <c r="C246" i="1"/>
  <c r="C245" i="1"/>
  <c r="H245" i="1" s="1"/>
  <c r="H244" i="1"/>
  <c r="C244" i="1"/>
  <c r="C243" i="1"/>
  <c r="H243" i="1" s="1"/>
  <c r="H242" i="1"/>
  <c r="C242" i="1"/>
  <c r="C241" i="1"/>
  <c r="H241" i="1" s="1"/>
  <c r="H240" i="1"/>
  <c r="C240" i="1"/>
  <c r="H239" i="1"/>
  <c r="C239" i="1"/>
  <c r="H238" i="1"/>
  <c r="C238" i="1"/>
  <c r="H237" i="1"/>
  <c r="C237" i="1"/>
  <c r="H236" i="1"/>
  <c r="C236" i="1"/>
  <c r="H235" i="1"/>
  <c r="C235" i="1"/>
  <c r="H234" i="1"/>
  <c r="C234" i="1"/>
  <c r="H233" i="1"/>
  <c r="C233" i="1"/>
  <c r="H232" i="1"/>
  <c r="C232" i="1"/>
  <c r="H231" i="1"/>
  <c r="C231" i="1"/>
  <c r="H230" i="1"/>
  <c r="C230" i="1"/>
  <c r="H229" i="1"/>
  <c r="C229" i="1"/>
  <c r="H228" i="1"/>
  <c r="C228" i="1"/>
  <c r="H227" i="1"/>
  <c r="C227" i="1"/>
  <c r="H226" i="1"/>
  <c r="C226" i="1"/>
  <c r="H225" i="1"/>
  <c r="C225" i="1"/>
  <c r="H224" i="1"/>
  <c r="C224" i="1"/>
  <c r="H223" i="1"/>
  <c r="C223" i="1"/>
  <c r="H222" i="1"/>
  <c r="C222" i="1"/>
  <c r="H221" i="1"/>
  <c r="C221" i="1"/>
  <c r="H220" i="1"/>
  <c r="C220" i="1"/>
  <c r="H219" i="1"/>
  <c r="C219" i="1"/>
  <c r="H218" i="1"/>
  <c r="C218" i="1"/>
  <c r="H217" i="1"/>
  <c r="C217" i="1"/>
  <c r="H216" i="1"/>
  <c r="C216" i="1"/>
  <c r="H215" i="1"/>
  <c r="C215" i="1"/>
  <c r="H214" i="1"/>
  <c r="C214" i="1"/>
  <c r="H213" i="1"/>
  <c r="C213" i="1"/>
  <c r="H212" i="1"/>
  <c r="C212" i="1"/>
  <c r="H211" i="1"/>
  <c r="C211" i="1"/>
  <c r="H210" i="1"/>
  <c r="C210" i="1"/>
  <c r="H209" i="1"/>
  <c r="C209" i="1"/>
  <c r="H208" i="1"/>
  <c r="C208" i="1"/>
  <c r="H207" i="1"/>
  <c r="C207" i="1"/>
  <c r="H206" i="1"/>
  <c r="C206" i="1"/>
  <c r="H205" i="1"/>
  <c r="C205" i="1"/>
  <c r="H204" i="1"/>
  <c r="C204" i="1"/>
  <c r="H203" i="1"/>
  <c r="C203" i="1"/>
  <c r="H202" i="1"/>
  <c r="C202" i="1"/>
  <c r="H201" i="1"/>
  <c r="C201" i="1"/>
  <c r="H200" i="1"/>
  <c r="C200" i="1"/>
  <c r="H199" i="1"/>
  <c r="C199" i="1"/>
  <c r="H198" i="1"/>
  <c r="C198" i="1"/>
  <c r="H197" i="1"/>
  <c r="C197" i="1"/>
  <c r="H196" i="1"/>
  <c r="C196" i="1"/>
  <c r="H195" i="1"/>
  <c r="C195" i="1"/>
  <c r="H194" i="1"/>
  <c r="C194" i="1"/>
  <c r="H193" i="1"/>
  <c r="C193" i="1"/>
  <c r="H192" i="1"/>
  <c r="C192" i="1"/>
  <c r="H191" i="1"/>
  <c r="C191" i="1"/>
  <c r="H190" i="1"/>
  <c r="C190" i="1"/>
  <c r="H189" i="1"/>
  <c r="C189" i="1"/>
  <c r="H188" i="1"/>
  <c r="C188" i="1"/>
  <c r="H187" i="1"/>
  <c r="C187" i="1"/>
  <c r="H186" i="1"/>
  <c r="C186" i="1"/>
  <c r="H185" i="1"/>
  <c r="C185" i="1"/>
  <c r="H184" i="1"/>
  <c r="C184" i="1"/>
  <c r="H183" i="1"/>
  <c r="C183" i="1"/>
  <c r="H182" i="1"/>
  <c r="C182" i="1"/>
  <c r="H181" i="1"/>
  <c r="C181" i="1"/>
  <c r="H180" i="1"/>
  <c r="C180" i="1"/>
  <c r="H179" i="1"/>
  <c r="C179" i="1"/>
  <c r="H178" i="1"/>
  <c r="C178" i="1"/>
  <c r="H177" i="1"/>
  <c r="C177" i="1"/>
  <c r="H176" i="1"/>
  <c r="C176" i="1"/>
  <c r="H175" i="1"/>
  <c r="C175" i="1"/>
  <c r="H174" i="1"/>
  <c r="C174" i="1"/>
  <c r="H173" i="1"/>
  <c r="C173" i="1"/>
  <c r="H172" i="1"/>
  <c r="C172" i="1"/>
  <c r="H171" i="1"/>
  <c r="C171" i="1"/>
  <c r="H170" i="1"/>
  <c r="C170" i="1"/>
  <c r="H169" i="1"/>
  <c r="C169" i="1"/>
  <c r="H168" i="1"/>
  <c r="C168" i="1"/>
  <c r="H167" i="1"/>
  <c r="C167" i="1"/>
  <c r="H166" i="1"/>
  <c r="C166" i="1"/>
  <c r="H165" i="1"/>
  <c r="C165" i="1"/>
  <c r="H164" i="1"/>
  <c r="C164" i="1"/>
  <c r="H163" i="1"/>
  <c r="C163" i="1"/>
  <c r="H162" i="1"/>
  <c r="C162" i="1"/>
  <c r="H161" i="1"/>
  <c r="C161" i="1"/>
  <c r="H160" i="1"/>
  <c r="C160" i="1"/>
  <c r="H159" i="1"/>
  <c r="C159" i="1"/>
  <c r="H158" i="1"/>
  <c r="C158" i="1"/>
  <c r="H157" i="1"/>
  <c r="C157" i="1"/>
  <c r="H156" i="1"/>
  <c r="C156" i="1"/>
  <c r="H155" i="1"/>
  <c r="C155" i="1"/>
  <c r="H154" i="1"/>
  <c r="C154" i="1"/>
  <c r="H153" i="1"/>
  <c r="C153" i="1"/>
  <c r="H152" i="1"/>
  <c r="C152" i="1"/>
  <c r="H151" i="1"/>
  <c r="C151" i="1"/>
  <c r="H150" i="1"/>
  <c r="C150" i="1"/>
  <c r="H149" i="1"/>
  <c r="C149" i="1"/>
  <c r="H148" i="1"/>
  <c r="C148" i="1"/>
  <c r="H147" i="1"/>
  <c r="C147" i="1"/>
  <c r="H146" i="1"/>
  <c r="C146" i="1"/>
  <c r="H145" i="1"/>
  <c r="C145" i="1"/>
  <c r="H144" i="1"/>
  <c r="C144" i="1"/>
  <c r="H143" i="1"/>
  <c r="C143" i="1"/>
  <c r="H142" i="1"/>
  <c r="C142" i="1"/>
  <c r="H141" i="1"/>
  <c r="C141" i="1"/>
  <c r="H140" i="1"/>
  <c r="C140" i="1"/>
  <c r="H139" i="1"/>
  <c r="C139" i="1"/>
  <c r="H138" i="1"/>
  <c r="C138" i="1"/>
  <c r="H137" i="1"/>
  <c r="C137" i="1"/>
  <c r="H136" i="1"/>
  <c r="C136" i="1"/>
  <c r="H135" i="1"/>
  <c r="C135" i="1"/>
  <c r="H134" i="1"/>
  <c r="C134" i="1"/>
  <c r="H133" i="1"/>
  <c r="C133" i="1"/>
  <c r="H132" i="1"/>
  <c r="C132" i="1"/>
  <c r="H131" i="1"/>
  <c r="C131" i="1"/>
  <c r="H130" i="1"/>
  <c r="C130" i="1"/>
  <c r="H129" i="1"/>
  <c r="C129" i="1"/>
  <c r="H128" i="1"/>
  <c r="C128" i="1"/>
  <c r="H127" i="1"/>
  <c r="C127" i="1"/>
  <c r="H126" i="1"/>
  <c r="C126" i="1"/>
  <c r="H125" i="1"/>
  <c r="C125" i="1"/>
  <c r="H124" i="1"/>
  <c r="C124" i="1"/>
  <c r="H123" i="1"/>
  <c r="C123" i="1"/>
  <c r="H122" i="1"/>
  <c r="C122" i="1"/>
  <c r="H121" i="1"/>
  <c r="C121" i="1"/>
  <c r="H120" i="1"/>
  <c r="C120" i="1"/>
  <c r="H119" i="1"/>
  <c r="C119" i="1"/>
  <c r="H118" i="1"/>
  <c r="C118" i="1"/>
  <c r="H117" i="1"/>
  <c r="C117" i="1"/>
  <c r="H116" i="1"/>
  <c r="C116" i="1"/>
  <c r="H115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C104" i="1"/>
  <c r="H104" i="1" s="1"/>
  <c r="C103" i="1"/>
  <c r="H103" i="1" s="1"/>
  <c r="C102" i="1"/>
  <c r="H102" i="1" s="1"/>
  <c r="C101" i="1"/>
  <c r="H101" i="1" s="1"/>
  <c r="C100" i="1"/>
  <c r="H100" i="1" s="1"/>
  <c r="C99" i="1"/>
  <c r="H99" i="1" s="1"/>
  <c r="C98" i="1"/>
  <c r="H98" i="1" s="1"/>
  <c r="C97" i="1"/>
  <c r="H97" i="1" s="1"/>
  <c r="C96" i="1"/>
  <c r="H96" i="1" s="1"/>
  <c r="C95" i="1"/>
  <c r="H95" i="1" s="1"/>
  <c r="C94" i="1"/>
  <c r="H94" i="1" s="1"/>
  <c r="C93" i="1"/>
  <c r="H93" i="1" s="1"/>
  <c r="C92" i="1"/>
  <c r="H92" i="1" s="1"/>
  <c r="C91" i="1"/>
  <c r="H91" i="1" s="1"/>
  <c r="C90" i="1"/>
  <c r="H90" i="1" s="1"/>
  <c r="C89" i="1"/>
  <c r="H89" i="1" s="1"/>
  <c r="C88" i="1"/>
  <c r="H88" i="1" s="1"/>
  <c r="C87" i="1"/>
  <c r="H87" i="1" s="1"/>
  <c r="C86" i="1"/>
  <c r="H86" i="1" s="1"/>
  <c r="C85" i="1"/>
  <c r="H85" i="1" s="1"/>
  <c r="C84" i="1"/>
  <c r="H84" i="1" s="1"/>
  <c r="C83" i="1"/>
  <c r="H83" i="1" s="1"/>
  <c r="C82" i="1"/>
  <c r="H82" i="1" s="1"/>
  <c r="C81" i="1"/>
  <c r="H81" i="1" s="1"/>
  <c r="C80" i="1"/>
  <c r="H80" i="1" s="1"/>
  <c r="C79" i="1"/>
  <c r="H79" i="1" s="1"/>
  <c r="C78" i="1"/>
  <c r="H78" i="1" s="1"/>
  <c r="C77" i="1"/>
  <c r="H77" i="1" s="1"/>
  <c r="C76" i="1"/>
  <c r="H76" i="1" s="1"/>
  <c r="C75" i="1"/>
  <c r="H75" i="1" s="1"/>
  <c r="C74" i="1"/>
  <c r="H74" i="1" s="1"/>
  <c r="C73" i="1"/>
  <c r="H73" i="1" s="1"/>
  <c r="C72" i="1"/>
  <c r="H72" i="1" s="1"/>
  <c r="C71" i="1"/>
  <c r="H71" i="1" s="1"/>
  <c r="C70" i="1"/>
  <c r="H70" i="1" s="1"/>
  <c r="C69" i="1"/>
  <c r="H69" i="1" s="1"/>
  <c r="C68" i="1"/>
  <c r="H68" i="1" s="1"/>
  <c r="C67" i="1"/>
  <c r="H67" i="1" s="1"/>
  <c r="C66" i="1"/>
  <c r="H66" i="1" s="1"/>
  <c r="C65" i="1"/>
  <c r="H65" i="1" s="1"/>
  <c r="C64" i="1"/>
  <c r="H64" i="1" s="1"/>
  <c r="C63" i="1"/>
  <c r="H63" i="1" s="1"/>
  <c r="C62" i="1"/>
  <c r="H62" i="1" s="1"/>
  <c r="C61" i="1"/>
  <c r="H61" i="1" s="1"/>
  <c r="C60" i="1"/>
  <c r="H60" i="1" s="1"/>
  <c r="C59" i="1"/>
  <c r="H59" i="1" s="1"/>
  <c r="C58" i="1"/>
  <c r="H58" i="1" s="1"/>
  <c r="C57" i="1"/>
  <c r="H57" i="1" s="1"/>
  <c r="C56" i="1"/>
  <c r="H56" i="1" s="1"/>
  <c r="C55" i="1"/>
  <c r="H55" i="1" s="1"/>
  <c r="C54" i="1"/>
  <c r="H54" i="1" s="1"/>
  <c r="C53" i="1"/>
  <c r="H53" i="1" s="1"/>
  <c r="C52" i="1"/>
  <c r="H52" i="1" s="1"/>
  <c r="C51" i="1"/>
  <c r="H51" i="1" s="1"/>
  <c r="C50" i="1"/>
  <c r="H50" i="1" s="1"/>
  <c r="C49" i="1"/>
  <c r="H49" i="1" s="1"/>
  <c r="C48" i="1"/>
  <c r="H48" i="1" s="1"/>
  <c r="H47" i="1"/>
  <c r="C46" i="1"/>
  <c r="H46" i="1" s="1"/>
  <c r="C45" i="1"/>
  <c r="H45" i="1" s="1"/>
  <c r="C44" i="1"/>
  <c r="H44" i="1" s="1"/>
  <c r="H43" i="1"/>
  <c r="C42" i="1"/>
  <c r="H42" i="1" s="1"/>
  <c r="C41" i="1"/>
  <c r="H41" i="1" s="1"/>
  <c r="C40" i="1"/>
  <c r="H40" i="1" s="1"/>
  <c r="C39" i="1"/>
  <c r="H39" i="1" s="1"/>
  <c r="C38" i="1"/>
  <c r="H38" i="1" s="1"/>
  <c r="C37" i="1"/>
  <c r="H37" i="1" s="1"/>
  <c r="C36" i="1"/>
  <c r="H36" i="1" s="1"/>
  <c r="C35" i="1"/>
  <c r="H35" i="1" s="1"/>
  <c r="C34" i="1"/>
  <c r="H34" i="1" s="1"/>
  <c r="C33" i="1"/>
  <c r="H33" i="1" s="1"/>
  <c r="C32" i="1"/>
  <c r="H32" i="1" s="1"/>
  <c r="C31" i="1"/>
  <c r="H31" i="1" s="1"/>
  <c r="C30" i="1"/>
  <c r="H30" i="1" s="1"/>
  <c r="C29" i="1"/>
  <c r="H29" i="1" s="1"/>
  <c r="C28" i="1"/>
  <c r="H28" i="1" s="1"/>
  <c r="C27" i="1"/>
  <c r="H27" i="1" s="1"/>
  <c r="C26" i="1"/>
  <c r="H26" i="1" s="1"/>
  <c r="C25" i="1"/>
  <c r="H25" i="1" s="1"/>
  <c r="F316" i="1" l="1"/>
</calcChain>
</file>

<file path=xl/sharedStrings.xml><?xml version="1.0" encoding="utf-8"?>
<sst xmlns="http://schemas.openxmlformats.org/spreadsheetml/2006/main" count="608" uniqueCount="324">
  <si>
    <t>……………………………….</t>
  </si>
  <si>
    <t>Załącznik nr 1</t>
  </si>
  <si>
    <t>Pieczęć Wykonawcy</t>
  </si>
  <si>
    <t>FORMULARZ OFERTY</t>
  </si>
  <si>
    <t xml:space="preserve">1. Oferta złożona do postępowania o udzielenie zamówienia publicznego w trybie podstawym na podstawie art.275 pkt. 2 ustawy </t>
  </si>
  <si>
    <t>Zakup wraz z dostawą artykułów żywnościowych (produktów spożywczych) dla Zespołu Miejskich Przedszkoli nr 1 w Rudzie Śląskiej (z magazynami w Miejskim Przedszkolu nr 38 ul. Astrów 5 oraz Miejskim Przedszkolu nr 7 ul. Wolności 43 w Rudzie Śląskiej).</t>
  </si>
  <si>
    <t>PAKIET 1: różne artukuły spożywcze ( w tym: mięso,wędliny, ryby, owoce, warzywa i pozostałe produkty spożywcze)</t>
  </si>
  <si>
    <t>1. Nazwa i adres Wykonawcy, nr regon, telefon i fax:</t>
  </si>
  <si>
    <t>…………………………………………………………………………………………………………………………………………………………</t>
  </si>
  <si>
    <t>2. Cena ofertowa zamówienia (podana cyfrowo i słownie):</t>
  </si>
  <si>
    <t>Brutto:…………………………………………………………………………………zł</t>
  </si>
  <si>
    <t>Słownie:…………………………………………………………………..………………………………………………………………….</t>
  </si>
  <si>
    <t>Wyliczona w oparciu o następujące ceny jednostkowe oraz szacunkowe ilości planowanych do zakupu produktów żywnościowych:</t>
  </si>
  <si>
    <t>Lp.</t>
  </si>
  <si>
    <t>ASORTYMENT</t>
  </si>
  <si>
    <t>Ilość (sugerowana)</t>
  </si>
  <si>
    <t>Szt/Kg</t>
  </si>
  <si>
    <t>Cena jedn. Netto</t>
  </si>
  <si>
    <t>VAT%</t>
  </si>
  <si>
    <t>Cena  brutto</t>
  </si>
  <si>
    <t>Wartość brutto (rub. 3 x 7)</t>
  </si>
  <si>
    <t>Ananas w puszce (340g)</t>
  </si>
  <si>
    <t>szt.</t>
  </si>
  <si>
    <t>Arbuz twardy, bez uszkodzeń</t>
  </si>
  <si>
    <t>kg.</t>
  </si>
  <si>
    <t>Aromat do ciast (10ml)</t>
  </si>
  <si>
    <t>Banan susz.</t>
  </si>
  <si>
    <t>Banany żółte, zdrowe</t>
  </si>
  <si>
    <t>Barszcz ukraiński mrożonka (450g)</t>
  </si>
  <si>
    <t>Baton krojony (350g)</t>
  </si>
  <si>
    <t>Batonik w mlecznej czekoladzie wypełniony kremem mleczno - orzechowym (+/- 39g)</t>
  </si>
  <si>
    <t>Batonik z kremowym nadzieniem, oblany czekoladą (typu Milky-Way, +-21g)</t>
  </si>
  <si>
    <t>Bazylia (10g)</t>
  </si>
  <si>
    <t>Biszkopty (120/140g) typu petitki</t>
  </si>
  <si>
    <t>Biszkopty z cukrem podłużne typu "szampańskie"</t>
  </si>
  <si>
    <t>Boczek wędzony z mięsa wieprzowego nie mniej niż 105/100g</t>
  </si>
  <si>
    <t>Botwinka świeża bez oznak uszkodzeń liści, pęczek 250g</t>
  </si>
  <si>
    <t>Brokuły różyczki mrożone (450g)</t>
  </si>
  <si>
    <t>Brukselka świeża bez oznak zepsucia</t>
  </si>
  <si>
    <t>Brukselka - mrożonka (450g)</t>
  </si>
  <si>
    <t>Brzoskwinie twarde duże gat.I</t>
  </si>
  <si>
    <t>Brzoskwinie w puszce (340g)</t>
  </si>
  <si>
    <t>Bułka grahamka (90g) (+-10g)</t>
  </si>
  <si>
    <t>Bułka kajzerka (40g) (+-10g)</t>
  </si>
  <si>
    <t>Bułka mleczna (80g) (+-10g)</t>
  </si>
  <si>
    <t>Bułka sojowa (90g) (+-10g)</t>
  </si>
  <si>
    <t>Bułka tarta (500g)</t>
  </si>
  <si>
    <t>Bułka z dynią (90g)(+-10g)</t>
  </si>
  <si>
    <t>Buraki ćwikłowe o zabarwieniu czerwonym gat.I</t>
  </si>
  <si>
    <t>Cebula biała - zdrowa, nie zaparzona</t>
  </si>
  <si>
    <t>Cebulka zielona bez pożółkłych części łodyżek, pęczek o wadze 100g</t>
  </si>
  <si>
    <t>Chałka duża (380g)</t>
  </si>
  <si>
    <t>Chips naturalny owocowy (mix) (+-20g)</t>
  </si>
  <si>
    <t>Chips naturalny warzywny (mix) (+-20g)</t>
  </si>
  <si>
    <t>Chleb bezglutenowy (400g)</t>
  </si>
  <si>
    <t>Chleb duży krojony (1000g)</t>
  </si>
  <si>
    <t>Chleb graham (425g)</t>
  </si>
  <si>
    <t>Chleb mały krojony (500g)</t>
  </si>
  <si>
    <t>Chleb pełnoziarnisty (400g)</t>
  </si>
  <si>
    <t>Chleb pszenno-żytni "PASTERSKI" (800g)</t>
  </si>
  <si>
    <t>Chleb słonecznikowy (350g)</t>
  </si>
  <si>
    <t>Chrupki kukurydziane (100g)</t>
  </si>
  <si>
    <t>Chrzan łagodny (300g)</t>
  </si>
  <si>
    <t>Ciastka (herbatniki) (100g)</t>
  </si>
  <si>
    <t>Ciastka herbatniki pakowane (16g) typu be-be</t>
  </si>
  <si>
    <t>Ciastka luz (biszkopt z galaretką w czekoladzie) 2kg</t>
  </si>
  <si>
    <t>Ciasta maślane bez ziaren</t>
  </si>
  <si>
    <t>Ciastko biszkoptowe nadziewane czekoladą nie mniej niż 30% (30g) (typu lubiś)</t>
  </si>
  <si>
    <t>Cukier 1kg</t>
  </si>
  <si>
    <t>Cukier puder (0,5kg)</t>
  </si>
  <si>
    <t>Cukier trzcinowy 1kg</t>
  </si>
  <si>
    <t>Cukier waniliowy (30g)</t>
  </si>
  <si>
    <t>Cukierki landrynki luz</t>
  </si>
  <si>
    <t>Cukierki rozpuszczalne</t>
  </si>
  <si>
    <t>Curry (15g)</t>
  </si>
  <si>
    <t>Cynamon (15g)</t>
  </si>
  <si>
    <t>Cytryny, bez uszkodzeń, zapleśnień, skórka gładka i błyszcząca</t>
  </si>
  <si>
    <t>Czarna porzeczka mrożonka (450g)</t>
  </si>
  <si>
    <t>Czekolada gorzka, nie mniej niż 65% kakao w 100g</t>
  </si>
  <si>
    <t>Czekolada mleczna 100g</t>
  </si>
  <si>
    <t>Czekoladki (pojedynczo pakowane batoniki) (50g)</t>
  </si>
  <si>
    <t>Czosnek, główka twarda i zwarta</t>
  </si>
  <si>
    <t>Czosnek granulowany (20g)</t>
  </si>
  <si>
    <t>Deser mleczno-czekoladowy (typu monte) 55g/szt o zawartości mleka &lt;49% mleka i o obniżonej zawartości tłuszczu około 0,8%</t>
  </si>
  <si>
    <t>Drożdże (100g)</t>
  </si>
  <si>
    <t>Drożdżówka z serem lub bydyniem</t>
  </si>
  <si>
    <t>Dynia, twarda bez oznak zepsucia</t>
  </si>
  <si>
    <t>Dżem (280g) o różnych smakach</t>
  </si>
  <si>
    <t>Dżem 100% słodzony sokiem z jabłek (280g)</t>
  </si>
  <si>
    <t>Fasola biała (Jaś) twarda, niepomarszczona</t>
  </si>
  <si>
    <t>Fasola konserwowa (400g) czerwona/biała</t>
  </si>
  <si>
    <t>Fasola szparagowa żółta lub zielona, bez plam, jędrna</t>
  </si>
  <si>
    <t>Fasola szparagowa mrożonka (450g)</t>
  </si>
  <si>
    <t>Figa</t>
  </si>
  <si>
    <t>Filet dorsz 5% glazury</t>
  </si>
  <si>
    <t>Filet sola 5% glazury</t>
  </si>
  <si>
    <t>Filet tilapia 5% glazury</t>
  </si>
  <si>
    <t>Filet miruna 5% glazury</t>
  </si>
  <si>
    <t>Filet z indyka</t>
  </si>
  <si>
    <t>Filet z kurczaka</t>
  </si>
  <si>
    <t>Galaretka (75g) proszek</t>
  </si>
  <si>
    <t>Groch łuskany, twardy</t>
  </si>
  <si>
    <t>Groszek konserwowy (400g)</t>
  </si>
  <si>
    <t>Groszek mrożony 2,5kg</t>
  </si>
  <si>
    <t>Groszek ptysiowy</t>
  </si>
  <si>
    <t>Groszek ptysiowy (125g)</t>
  </si>
  <si>
    <t>Groszek z marchewką słoik (0,9l)</t>
  </si>
  <si>
    <t>Gruszka, świeża, twarda bez oznak obicia</t>
  </si>
  <si>
    <t>Grzanki typu MAMUT (500g)</t>
  </si>
  <si>
    <t>Herbata ekspresowa (100szt) typu LIPTON</t>
  </si>
  <si>
    <t>Herbata miętowa (20szt)</t>
  </si>
  <si>
    <t>Herbata owocowa (25szt)</t>
  </si>
  <si>
    <t>Herbatniki (85g) (typu lu-petitki)</t>
  </si>
  <si>
    <t>Jabłka deserowe, świeże, bez oznak obicia, czerwono-żółte, typu LOBO, LIGOL, JONAGORET lub równoważne</t>
  </si>
  <si>
    <t>Jagoda/borówka świeża</t>
  </si>
  <si>
    <t>Jajka duże "L" klasa świeżości A</t>
  </si>
  <si>
    <t>Jajko czekoladowe z zabawką w środku (20g) (typu kinder)</t>
  </si>
  <si>
    <t>Jajko czekoladowe z zabawką i kremem w środku (20g) (typu kinder JOY)</t>
  </si>
  <si>
    <t>Jogurt naturalny (370g)</t>
  </si>
  <si>
    <t>Jogurt owocowy (120g) zawartość cukru 10g na 100g produktu</t>
  </si>
  <si>
    <t>Jogurt owocowy do picia (typu gratka) 170g</t>
  </si>
  <si>
    <t>Jogurt typu greckiego (340g)</t>
  </si>
  <si>
    <t>Kakao gorzkie (150g)</t>
  </si>
  <si>
    <t>Kalafior świeży gat. I, bez liści i plam chorobowych, szt do 600g</t>
  </si>
  <si>
    <t>Kalafior - mrożonka (450g)</t>
  </si>
  <si>
    <t>Kalarepa zdrowa świeża, jędrna, bez korzenia, niełykowata, nie mniej niż 5szt w pęczku</t>
  </si>
  <si>
    <t>Kalendarze adwentowe (czekola pełnomleczna)</t>
  </si>
  <si>
    <t>Kapusta świeża biała, nie powinna być przerośnięta, niezaparzona czy uszkodzona, bez żółtych liści</t>
  </si>
  <si>
    <t>Kapusta biała , nowa, bez uszkodzonych liści, nieprzerośnięta</t>
  </si>
  <si>
    <t>Kapusta świeża czerwona, bez uszkodzonych liści o intensywnym zabarwieniu</t>
  </si>
  <si>
    <t>Kapusta czerwona słoik 0,9l</t>
  </si>
  <si>
    <t>Kapusta kiszona</t>
  </si>
  <si>
    <t>Kapusta kiszona nowa</t>
  </si>
  <si>
    <t>Kapusta pekińska, świeża, zdrowa, bez uszkodzeń, liście o zabarwieniu zielonym, pakowana pojedynczo</t>
  </si>
  <si>
    <t>Kapusta włoska świeża bez żółtych i uszkodzonych liści, nie mniejsza niż 1kg</t>
  </si>
  <si>
    <t>Karkówka b/k gat. I</t>
  </si>
  <si>
    <t>Kasza bulgur (400g)</t>
  </si>
  <si>
    <t>Kasza ekspresowa (400g)</t>
  </si>
  <si>
    <t>Kasza jaglana (400g)</t>
  </si>
  <si>
    <t>Kasza jęczmienna (1kg)</t>
  </si>
  <si>
    <t>Kasza kuskus (250g)</t>
  </si>
  <si>
    <t>Kasza manna (1kg)</t>
  </si>
  <si>
    <t>Kasza manna błyskawiczna (0,5kg)</t>
  </si>
  <si>
    <t>Kasza pęczak (1kg)</t>
  </si>
  <si>
    <t>Kawa inka (150g)</t>
  </si>
  <si>
    <t>Kawa zbożowa (84g)          (typu Anatol)</t>
  </si>
  <si>
    <t>Keczup łagodny (480g) pomidorów 163g na 100g produktu, typu Pudliszki</t>
  </si>
  <si>
    <t>Kiełbasa podwawelska</t>
  </si>
  <si>
    <t>Kiełbasa szynkowa</t>
  </si>
  <si>
    <t>Kiełbasa śląska nie mniej niż 80% mięsa wieprzowego</t>
  </si>
  <si>
    <t>Kiełbasa zwyczajna nie mniej niż 85% mięsa wieprzowego</t>
  </si>
  <si>
    <t>Kiełbaski z mięsa wieprzowego nie mniej niż 80% mięsa średnio rozdrobnionego</t>
  </si>
  <si>
    <t>Kiełki rzodkiewki (50g)</t>
  </si>
  <si>
    <t>Kiełki słonecznika (200g)</t>
  </si>
  <si>
    <t>Kiwi twarde, soczyste</t>
  </si>
  <si>
    <t>Kminek (20g)</t>
  </si>
  <si>
    <t>Koncentrat buraczany 59,3% (300ml)</t>
  </si>
  <si>
    <t>Koncentrat pomidorowy 30% (195g)</t>
  </si>
  <si>
    <t>Konserwa rybna w pomidorze 55% ryby (105g)</t>
  </si>
  <si>
    <t>Koperek świeży, zielony bez oznak zmian barwy, pęczek 60g</t>
  </si>
  <si>
    <t>Koperek susz. (25g)</t>
  </si>
  <si>
    <t>Kukurydza konserwowa (300g)</t>
  </si>
  <si>
    <t>Kurczak świeży</t>
  </si>
  <si>
    <t>Kurkuma (20g)</t>
  </si>
  <si>
    <t>Liść laurowy (6g)</t>
  </si>
  <si>
    <t>Lizak czekoladowy (zajączek lub mikołaj) (15g)</t>
  </si>
  <si>
    <t>Lizak zwykły owocowy (5g)</t>
  </si>
  <si>
    <t>Lubczyk (10g)</t>
  </si>
  <si>
    <t>Łopatka b/k gat. I</t>
  </si>
  <si>
    <t>Majeranek (8g)</t>
  </si>
  <si>
    <t>Majonez (170g)</t>
  </si>
  <si>
    <t>Makaron (400g/500g) z wysokiej jakości pszenicy gruby/rurki/świderki/lazania, typu lubella</t>
  </si>
  <si>
    <t>Makaron bezglutenowy (450g)</t>
  </si>
  <si>
    <t>Makaron nitki, gwiazdki, zacierka (250g)</t>
  </si>
  <si>
    <t>Makrela wędzona świeża o zapachu świeżej wędzonej ryby</t>
  </si>
  <si>
    <t>Malina  - mrożonka (1kg)</t>
  </si>
  <si>
    <t>Mandarynki - słodkie, bezpestkowe o skórce gładkiej i błyszczącej, niezaparzone, nieuszkodzone, bez przebarwień</t>
  </si>
  <si>
    <t>Mandarynka w puszce (312g)</t>
  </si>
  <si>
    <t>Mango - świeże, bez plam,      o wyrazistym kolorze, bez uszkodzonego naskórka</t>
  </si>
  <si>
    <t>Marchew świeża, zdrowa, jędrna o intensywnym zabarwieniu, bez uszkodzeń</t>
  </si>
  <si>
    <t>Marchew mrożona (450g)</t>
  </si>
  <si>
    <t>Marchew mini mrożonka (2,5kg)</t>
  </si>
  <si>
    <t>Marchew z groszkiem - mrożonka (450g)</t>
  </si>
  <si>
    <t>Margaryna roślinna do smarowania (500g)</t>
  </si>
  <si>
    <t>Masło 200g 83% tłuszczu</t>
  </si>
  <si>
    <t>Mąka luksusowa pszenna (1kg) typ 450/500 (typu Basia)</t>
  </si>
  <si>
    <t>Mąka ziemniaczana (1kg)</t>
  </si>
  <si>
    <t>Melon, świeży, twardy, bez oznak pleśni i obicia</t>
  </si>
  <si>
    <t>Mieszanka kompotowa (450g)</t>
  </si>
  <si>
    <t>Mieszanka studencka (1kg)</t>
  </si>
  <si>
    <t>Mięso od szynki - kulka gat.I, świeże</t>
  </si>
  <si>
    <t>Miód wielokwiatowy 1kg</t>
  </si>
  <si>
    <t>Mleko smakowe w kartoniku (200ml)</t>
  </si>
  <si>
    <t>Mleko w kartonie o zawartości tłuszczu 2% 1L</t>
  </si>
  <si>
    <t>Mleko w kartonie o zawartości tłuszczu 3,2% 1L</t>
  </si>
  <si>
    <t>Morela świeża, jędrna, bez plam, o wyrazistym kolorze, bez uszkodzonego naskórka</t>
  </si>
  <si>
    <t>Morela suszona - owoce jędrne, o jednolitym zabarwieniu</t>
  </si>
  <si>
    <t>Mus owocowy w tubce (100g)</t>
  </si>
  <si>
    <t>Musztarda (185g) łagodna</t>
  </si>
  <si>
    <t>Musztarda łagodna w słoiku (0,9l)</t>
  </si>
  <si>
    <t>Napój mleczny bez cukru z zawartością wit. B6 i D typu ACTIMEL</t>
  </si>
  <si>
    <t>Nertaryna - duża, świeża, jędrna, bez plam, o wyrazistym kolorze, bez uszkodzonego naskórka, bez oznak obicia</t>
  </si>
  <si>
    <t>Oblaty śląskie (light 22g)</t>
  </si>
  <si>
    <t>Ocet jabłkowy 0,5l</t>
  </si>
  <si>
    <t>Ogórek kiszony - twarde</t>
  </si>
  <si>
    <t>Ogórek małosolny - twarde, jędrne</t>
  </si>
  <si>
    <t>Ogórek zielony - świeży krajowy lub równoważne szklarniowe, bez oznak uszkodzeń</t>
  </si>
  <si>
    <t>Olej 1L rzepakowy z pierwszego tłoczenia filtrowany na zimno</t>
  </si>
  <si>
    <t>Oregano przyprawa (10g)</t>
  </si>
  <si>
    <t>Paluszki słone 200g</t>
  </si>
  <si>
    <t>Pałeczki kukurydziane (50g)</t>
  </si>
  <si>
    <r>
      <rPr>
        <sz val="11"/>
        <color rgb="FF000000"/>
        <rFont val="Calibri"/>
        <family val="2"/>
        <charset val="238"/>
      </rPr>
      <t xml:space="preserve">Papryka surowa - </t>
    </r>
    <r>
      <rPr>
        <sz val="11"/>
        <rFont val="Calibri"/>
        <family val="2"/>
        <charset val="238"/>
      </rPr>
      <t>kolorowa</t>
    </r>
    <r>
      <rPr>
        <sz val="11"/>
        <color rgb="FF000000"/>
        <rFont val="Calibri"/>
        <family val="2"/>
        <charset val="238"/>
      </rPr>
      <t>, twarda o intensywnym zabarwieniu, bez uszkodzeń i zmarszczeń</t>
    </r>
  </si>
  <si>
    <t>Papryka słodka mielona susz. (20g)</t>
  </si>
  <si>
    <t>Parówki min. 80% zawartości mięsa (typu drobiowe)</t>
  </si>
  <si>
    <t>Parówki min 80% mięsa z szynki</t>
  </si>
  <si>
    <t>Parówki winerki nie mniej niż 49% mięsa wieprzowego, typu HAM</t>
  </si>
  <si>
    <t>Pasztet do smarowania w jelicie min 40% zawartości mięsa</t>
  </si>
  <si>
    <t>Pasztet drobiowy puszka (160g) min. 36% zawartości mięsa (szt)</t>
  </si>
  <si>
    <t>Pączki z marmoladą 70g(+/-5g)</t>
  </si>
  <si>
    <t>Pieczarki - gat I, twarde, średniej wielkości, bez przebarwień, niezaparzone</t>
  </si>
  <si>
    <t>Pieprz mielony czarny (20g)</t>
  </si>
  <si>
    <t>Pieprz ziołowy (20g)</t>
  </si>
  <si>
    <t>Pietruszka (natka) - dekoracyjna, o intensywnym kolorze, bez uszkodzeń i oznak zgnilizny, pęczek 25g</t>
  </si>
  <si>
    <t>Pietruszka korzeń - gat. I, bez uszkodzeń i plam</t>
  </si>
  <si>
    <t>Pietruszka susz. (25g)</t>
  </si>
  <si>
    <t>Płatki kukurydziane do mleka (250g)</t>
  </si>
  <si>
    <t>Płatki smakowe do mleka (250g)</t>
  </si>
  <si>
    <t>Podpłomyki (65g), kruche pieczywo bez cukru i tłuszczu (typu podpłomyk słodzony fruktozą)</t>
  </si>
  <si>
    <t>Polędwica nie mniej niż 90% mięsa wieprzowego ze schabu</t>
  </si>
  <si>
    <t>Pomarańcze - zdrowe, twarde, bez oznak gnicia, nie większe niż 150g, o gładkiej błyszczącej skórce</t>
  </si>
  <si>
    <t>Pomidor - świeży krajowy, średniej wielkości, twardy lub równoważny szklarniowy, bez plam chorobowych, intensywne czerwone zabarwienie</t>
  </si>
  <si>
    <t>Pomidor malinowy - świeży, krajowy, średniej wielkości, twardy lub równoważny szklarniowy, bez plam chorobowych, intensywne malinowe zabarwienie</t>
  </si>
  <si>
    <t>Pomidor koktajlowy - o intensywnym kolorze, bez plam chorobowych, oznak gnilnych, pakowane w koszyczku</t>
  </si>
  <si>
    <t>Pomidor w puszce, krojony</t>
  </si>
  <si>
    <t>Powidła śliwkowe (280g)</t>
  </si>
  <si>
    <t>Proszek do pieczenia (30g)</t>
  </si>
  <si>
    <t>Przecier pomidorowy 100% pomidorów 0,5l typu Dawtona</t>
  </si>
  <si>
    <t>Przyprawa (typu Vegeta) 1000g (mieszanka przypraw     i suszonych warzyw                   o zawartości soli 56,9/1000g)</t>
  </si>
  <si>
    <t>Przyprawa do piernika 20g</t>
  </si>
  <si>
    <t>Przyprawa do zup w płynie 1L (typu WINIARY)</t>
  </si>
  <si>
    <t>Rodzynki</t>
  </si>
  <si>
    <t>Rogal mleczny (80g)</t>
  </si>
  <si>
    <t>Rukola lub Roszponka 100g - bez pleśni, w opakowaniu</t>
  </si>
  <si>
    <t>Rurki bez nadzienia waflowe 1kg</t>
  </si>
  <si>
    <t>Ryż (400g) paraboiled</t>
  </si>
  <si>
    <t>Ryż basmati (4 x 100g)</t>
  </si>
  <si>
    <t>Ryż biały sypki (1kg)</t>
  </si>
  <si>
    <t>Ryż brązowy (400g)</t>
  </si>
  <si>
    <t>Rzodkiewka pęczek - świeża, czerwona, bez uszkodzeń, pleśni, jędrna</t>
  </si>
  <si>
    <t>Sałata zielona masłowa, bez uszkodzeń, świeża,                    o kruchych, ale jędrnych liściach, o wadze 250-300g</t>
  </si>
  <si>
    <t>Sałata lodowa - o wyrazistym zielonym kolorze, gat. I, bez uszkodzeń i oznak gnilnych,    o wadze 250-300g</t>
  </si>
  <si>
    <t>Schab b/k gat. I</t>
  </si>
  <si>
    <t>Seler korzeń -  świeży, bez oznak gnilnych i zmian chorobowych, o białym miąższu</t>
  </si>
  <si>
    <t>Ser zółty kg gouda 45% tłuszczu (skład:mleko, podpuszczka, bakterie kwasu mlekowego, sól, bez utwardzonego tłuszczu roślinnego)</t>
  </si>
  <si>
    <t>Serek truskawkowy (150g)      o dopuszczalnej ilości tłuszczu i cukru</t>
  </si>
  <si>
    <t>Ser typu mozzarella (125g)</t>
  </si>
  <si>
    <t>Ser typu feta (200g)</t>
  </si>
  <si>
    <t>Serek waniliowy (150g)             o dopuszczalnej ilości tłuszczu i cukru (typu danio)</t>
  </si>
  <si>
    <t>Serek waniliowy (120g)  saszetka  o dopuszczalnej ilości tłuszczu i cukru (typu danio)</t>
  </si>
  <si>
    <t>Słonina wędzona nie mniej niż 90% słoniny wędzonej</t>
  </si>
  <si>
    <t>Soczek ze słomką (200ml) 100%</t>
  </si>
  <si>
    <t>Soda oczyszczona (80g)</t>
  </si>
  <si>
    <t>Sok warzywno - owocowy 100% bez cukrów i substancji słodzących, zdefiniowanych   w rozporządzeniu (WE) nr 1333/2008, 1 litr typu kubuś</t>
  </si>
  <si>
    <t>Sok 100% jabłko 5L lub inny smak - 100% ilość owoców</t>
  </si>
  <si>
    <t>Sól (1kg)</t>
  </si>
  <si>
    <t>Sucharki (290g)</t>
  </si>
  <si>
    <t>Syrop cytrynowy zagęszczony (0,5L)</t>
  </si>
  <si>
    <t>Syrop malinowy zagęszczony (0,5L)</t>
  </si>
  <si>
    <t>Szczypiorek pęczek - świeży, zielony bez pożółkłych łodyżek, pachnący o wadze 100g</t>
  </si>
  <si>
    <t>Szpinak - mrożonka (450g)</t>
  </si>
  <si>
    <t>Szynka drobiowa nie mniej niż 89% z piersi kurczaka</t>
  </si>
  <si>
    <t>Szynka Kanapkowa bez tłuszczu</t>
  </si>
  <si>
    <t>Szynka konserwowa nie mniej niż 76% szynki wieprzowej peklowanej</t>
  </si>
  <si>
    <t>Szynka w ziołach nie mniej niż 87% mięsa wieprzowego</t>
  </si>
  <si>
    <t>Śliwki węgierki, jędrne bez plam chorobowych i oznak starości</t>
  </si>
  <si>
    <t>Śmietana w kartoniku o zawartości tłuszczu 12% 0,5l</t>
  </si>
  <si>
    <t>Śmietana w kubeczku o zawartości tłuszczu 18% (330g)</t>
  </si>
  <si>
    <t>Truskawka mrożona (500g)</t>
  </si>
  <si>
    <t>Truskawki krajowe, zdrowe, soczyste, o wyrazistym kolorze, bez plam i oznak zaparzenia lub zapleśnienia</t>
  </si>
  <si>
    <t>Tuńczyk w puszce (170g)         w wodzie - zawartość ryby 55%</t>
  </si>
  <si>
    <t>Twaróg półtłusty (1kg)</t>
  </si>
  <si>
    <t>Twaróg wiaderko 1kg, typu TWÓJ ULUBIONY</t>
  </si>
  <si>
    <t>Udka z kurczaka kg. Świeże</t>
  </si>
  <si>
    <t>Wafelek w czekoladzie prawdziwej (18g) (typu prince polo)</t>
  </si>
  <si>
    <t>Wafelki (25g) nadzienie mleczne nie mniej niż 30%, nadzienie nugatowe nie mniej niż 29% typu knopers</t>
  </si>
  <si>
    <t>Wafelki luz (kakaowe) 2kg</t>
  </si>
  <si>
    <t>Wafle bez cukru tzw. tortowe  - paczki - (180g)</t>
  </si>
  <si>
    <t>Wafle ryżowe (100g)</t>
  </si>
  <si>
    <t>Wafle tortowe mini 0,1 okągłe</t>
  </si>
  <si>
    <t>Wątróbka drobiowa</t>
  </si>
  <si>
    <t>Winogrono jasne bez pestek - zielone/czerwone, duże, zdrowe, bez plam i oznak nagnić</t>
  </si>
  <si>
    <t>Woda 5l niegazowana</t>
  </si>
  <si>
    <t>Woda niegazowana z dzióbkiem 0,5l, niesmakowa</t>
  </si>
  <si>
    <t>Woda mineralna 18,9l, do dystrybutora</t>
  </si>
  <si>
    <t>Woda mineralna 1,5l niegazowana</t>
  </si>
  <si>
    <t>Wołowe b/k świeże</t>
  </si>
  <si>
    <t>Zestaw świąteczny mikołaj lub zając pełna czekolada</t>
  </si>
  <si>
    <t>Ziele angielskie (15g)</t>
  </si>
  <si>
    <t>Ziemniaki - jadalne, zdrowe, nieprzerośnięte, jednolitej wielkości, bez zapachu gnilnego</t>
  </si>
  <si>
    <t>Ziemniaki młode, zdrowe, nieuszkodzone, o jednolitej wielkości, nieprzerośnięte, bez zapachu gnilnego</t>
  </si>
  <si>
    <t>Zioła prowansalskie (10g)</t>
  </si>
  <si>
    <t>Zupa warzywna - mrożonka (450g)</t>
  </si>
  <si>
    <t>Żelki 100g (+/- 10g) typu HARIBO</t>
  </si>
  <si>
    <t>Żurawina suszona, owoce  jędrne, o jednolitym zabarwieniu</t>
  </si>
  <si>
    <t>Żurek (0,5l)</t>
  </si>
  <si>
    <t>RAZEM (suma poz. 1-283)</t>
  </si>
  <si>
    <t xml:space="preserve">Dostawa przedmiotu zamówienia następować będzie codziennie rano, zawsze w godzinach od 6:00 do 7:00, każdorazowo na podstawie wcześniejszego zamówienia (pisemnie, faksem lub telefonicznie), określającego ilość oraz rodzaj produktów. Dostawa winna nastąpić do magazynu żywnościowego Zamawiającego, znajdującego się w Rudzie Śląskiej, w Miejskim Przedszkolu nr 38 przy ul. Astrów 5 oraz Miejskim Przedszkolu nr 7 przy ul. Wolności 43, następnego dnia po złożeniu zamówienia. </t>
  </si>
  <si>
    <t>Każda dostawa dokonywana jest na koszt Wykonawcy, jego własnym transportem, przystosowanym do tego celu, zgodnie z wszelkimi normami i przepisami obowiązującymi w tym zakresie.</t>
  </si>
  <si>
    <t>Zastrzega się, iż podane powyżej ilości artykułów żywnościowych są ilościami orientacyjnymi, szacowanymi przez Zamawiającego na okres realizacji zamówienia.  Zamawiający będzie składał zapotrzebowanie w zależności od faktycznych potrzeb co oznacza, że podane ilości mogą ulec zmianie.</t>
  </si>
  <si>
    <t xml:space="preserve">3. Termin realizacji zamówienia:          sukcesywnie od dnia podpisania umowy, do </t>
  </si>
  <si>
    <t>4. Warunki płatności:      zgodnie z wzorem umowy</t>
  </si>
  <si>
    <t>5. Niniejszym oświadczam, że:</t>
  </si>
  <si>
    <t>zapoznałem się z warunkami zamówienia i przyjmuję je bez zastrzeżeń,</t>
  </si>
  <si>
    <t>zapoznałem się z postanowieniami załączonego do SWZ wzoru umowy i przyjmuję go bez zastrzeżeń</t>
  </si>
  <si>
    <t>przedmiot oferty jest zgodny z przedmiotem zamówenia</t>
  </si>
  <si>
    <t>jestem związany niniejszą ofertą przez okres 30 dni, licząc od dnia składania ofert podanego w SWZ.</t>
  </si>
  <si>
    <t>6. Niżej podaną część/zakres zamównienia, wykonywać będą w moim imieniu podwykonawcy (podać zakres prac, bez wskazywania konkretnego podwykonawcy):</t>
  </si>
  <si>
    <t>………………………………………………………………………………………………………………………………………………………….</t>
  </si>
  <si>
    <t>Oferta została złożona na …….. zapisanych stronach, kolejno ponumerowanych</t>
  </si>
  <si>
    <t>…………………………………………………………</t>
  </si>
  <si>
    <t>Miejscowość i data</t>
  </si>
  <si>
    <t>…………………………………………………………………………………</t>
  </si>
  <si>
    <t>podpis wraz z pieczęcią osoby uprawnionej do reprezentowania Wykonawcy</t>
  </si>
  <si>
    <t>Por - gat I., o zielonych liściach, bez zaparzeń, uszkodzeń i oznak gnicia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</si>
</sst>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1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3" fillId="0" borderId="4" xfId="0" applyFont="1" applyBorder="1" applyAlignment="1"/>
    <xf numFmtId="2" fontId="0" fillId="0" borderId="4" xfId="0" applyNumberFormat="1" applyBorder="1" applyAlignment="1"/>
    <xf numFmtId="0" fontId="0" fillId="0" borderId="0" xfId="0" applyFont="1" applyBorder="1" applyAlignment="1">
      <alignment wrapText="1"/>
    </xf>
    <xf numFmtId="0" fontId="0" fillId="0" borderId="0" xfId="0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9"/>
  <sheetViews>
    <sheetView tabSelected="1" topLeftCell="A35" zoomScale="95" zoomScaleNormal="95" workbookViewId="0">
      <selection activeCell="C47" sqref="C47"/>
    </sheetView>
  </sheetViews>
  <sheetFormatPr defaultColWidth="8.6640625" defaultRowHeight="14.4" x14ac:dyDescent="0.3"/>
  <cols>
    <col min="1" max="1" width="4.88671875" customWidth="1"/>
    <col min="2" max="2" width="26" customWidth="1"/>
    <col min="3" max="3" width="12.5546875" customWidth="1"/>
    <col min="4" max="4" width="7.21875" customWidth="1"/>
    <col min="6" max="6" width="7.44140625" customWidth="1"/>
    <col min="8" max="8" width="10.33203125" customWidth="1"/>
    <col min="9" max="9" width="4.5546875" customWidth="1"/>
  </cols>
  <sheetData>
    <row r="1" spans="1:9" ht="42.6" customHeight="1" x14ac:dyDescent="0.35">
      <c r="A1" s="20" t="s">
        <v>0</v>
      </c>
      <c r="B1" s="20"/>
      <c r="H1" s="21" t="s">
        <v>1</v>
      </c>
      <c r="I1" s="21"/>
    </row>
    <row r="2" spans="1:9" x14ac:dyDescent="0.3">
      <c r="A2" s="20" t="s">
        <v>2</v>
      </c>
      <c r="B2" s="20"/>
    </row>
    <row r="4" spans="1:9" ht="25.8" x14ac:dyDescent="0.5">
      <c r="C4" s="22" t="s">
        <v>3</v>
      </c>
      <c r="D4" s="22"/>
      <c r="E4" s="22"/>
      <c r="F4" s="22"/>
      <c r="G4" s="22"/>
    </row>
    <row r="6" spans="1:9" ht="36.6" customHeight="1" x14ac:dyDescent="0.3">
      <c r="A6" s="23" t="s">
        <v>4</v>
      </c>
      <c r="B6" s="23"/>
      <c r="C6" s="23"/>
      <c r="D6" s="23"/>
      <c r="E6" s="23"/>
      <c r="F6" s="23"/>
      <c r="G6" s="23"/>
      <c r="H6" s="23"/>
      <c r="I6" s="23"/>
    </row>
    <row r="7" spans="1:9" ht="7.8" customHeigh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58.8" customHeight="1" x14ac:dyDescent="0.3">
      <c r="A8" s="24" t="s">
        <v>5</v>
      </c>
      <c r="B8" s="24"/>
      <c r="C8" s="24"/>
      <c r="D8" s="24"/>
      <c r="E8" s="24"/>
      <c r="F8" s="24"/>
      <c r="G8" s="24"/>
      <c r="H8" s="24"/>
      <c r="I8" s="24"/>
    </row>
    <row r="9" spans="1:9" ht="6" customHeight="1" x14ac:dyDescent="0.3">
      <c r="A9" s="2"/>
      <c r="B9" s="2"/>
      <c r="C9" s="2"/>
      <c r="D9" s="2"/>
      <c r="E9" s="2"/>
      <c r="F9" s="2"/>
      <c r="G9" s="2"/>
      <c r="H9" s="2"/>
      <c r="I9" s="2"/>
    </row>
    <row r="10" spans="1:9" ht="38.4" customHeight="1" x14ac:dyDescent="0.3">
      <c r="A10" s="24" t="s">
        <v>6</v>
      </c>
      <c r="B10" s="24"/>
      <c r="C10" s="24"/>
      <c r="D10" s="24"/>
      <c r="E10" s="24"/>
      <c r="F10" s="24"/>
      <c r="G10" s="24"/>
      <c r="H10" s="24"/>
      <c r="I10" s="24"/>
    </row>
    <row r="11" spans="1:9" ht="5.4" customHeight="1" x14ac:dyDescent="0.3">
      <c r="A11" s="3"/>
      <c r="B11" s="3"/>
      <c r="C11" s="3"/>
      <c r="D11" s="3"/>
      <c r="E11" s="3"/>
      <c r="F11" s="3"/>
      <c r="G11" s="3"/>
      <c r="H11" s="3"/>
      <c r="I11" s="3"/>
    </row>
    <row r="12" spans="1:9" ht="15.6" x14ac:dyDescent="0.3">
      <c r="A12" s="25" t="s">
        <v>7</v>
      </c>
      <c r="B12" s="25"/>
      <c r="C12" s="25"/>
      <c r="D12" s="25"/>
      <c r="E12" s="25"/>
      <c r="F12" s="25"/>
      <c r="G12" s="25"/>
      <c r="H12" s="25"/>
      <c r="I12" s="25"/>
    </row>
    <row r="13" spans="1:9" ht="36.6" customHeight="1" x14ac:dyDescent="0.3">
      <c r="A13" s="26" t="s">
        <v>8</v>
      </c>
      <c r="B13" s="26"/>
      <c r="C13" s="26"/>
      <c r="D13" s="26"/>
      <c r="E13" s="26"/>
      <c r="F13" s="26"/>
      <c r="G13" s="26"/>
      <c r="H13" s="26"/>
      <c r="I13" s="26"/>
    </row>
    <row r="14" spans="1:9" ht="31.8" customHeight="1" x14ac:dyDescent="0.3">
      <c r="A14" s="26" t="s">
        <v>8</v>
      </c>
      <c r="B14" s="26"/>
      <c r="C14" s="26"/>
      <c r="D14" s="26"/>
      <c r="E14" s="26"/>
      <c r="F14" s="26"/>
      <c r="G14" s="26"/>
      <c r="H14" s="26"/>
      <c r="I14" s="26"/>
    </row>
    <row r="15" spans="1:9" ht="15.6" x14ac:dyDescent="0.3">
      <c r="A15" s="3"/>
      <c r="B15" s="3"/>
      <c r="C15" s="3"/>
      <c r="D15" s="3"/>
      <c r="E15" s="3"/>
      <c r="F15" s="3"/>
      <c r="G15" s="3"/>
      <c r="H15" s="3"/>
      <c r="I15" s="3"/>
    </row>
    <row r="16" spans="1:9" ht="15.6" x14ac:dyDescent="0.3">
      <c r="A16" s="25" t="s">
        <v>9</v>
      </c>
      <c r="B16" s="25"/>
      <c r="C16" s="25"/>
      <c r="D16" s="25"/>
      <c r="E16" s="25"/>
      <c r="F16" s="25"/>
      <c r="G16" s="25"/>
      <c r="H16" s="25"/>
      <c r="I16" s="25"/>
    </row>
    <row r="17" spans="1:9" ht="44.4" customHeight="1" x14ac:dyDescent="0.3">
      <c r="A17" s="26" t="s">
        <v>10</v>
      </c>
      <c r="B17" s="26"/>
      <c r="C17" s="26"/>
      <c r="D17" s="26"/>
      <c r="E17" s="26"/>
      <c r="F17" s="26"/>
      <c r="G17" s="26"/>
      <c r="H17" s="26"/>
      <c r="I17" s="26"/>
    </row>
    <row r="18" spans="1:9" ht="43.2" customHeight="1" x14ac:dyDescent="0.3">
      <c r="A18" s="26" t="s">
        <v>11</v>
      </c>
      <c r="B18" s="26"/>
      <c r="C18" s="26"/>
      <c r="D18" s="26"/>
      <c r="E18" s="26"/>
      <c r="F18" s="26"/>
      <c r="G18" s="26"/>
      <c r="H18" s="26"/>
      <c r="I18" s="26"/>
    </row>
    <row r="19" spans="1:9" ht="9" customHeight="1" x14ac:dyDescent="0.3">
      <c r="A19" s="4"/>
      <c r="B19" s="4"/>
      <c r="C19" s="4"/>
      <c r="D19" s="4"/>
      <c r="E19" s="4"/>
      <c r="F19" s="4"/>
      <c r="G19" s="4"/>
      <c r="H19" s="4"/>
      <c r="I19" s="4"/>
    </row>
    <row r="20" spans="1:9" ht="36.6" customHeight="1" x14ac:dyDescent="0.3">
      <c r="A20" s="24" t="s">
        <v>12</v>
      </c>
      <c r="B20" s="24"/>
      <c r="C20" s="24"/>
      <c r="D20" s="24"/>
      <c r="E20" s="24"/>
      <c r="F20" s="24"/>
      <c r="G20" s="24"/>
      <c r="H20" s="24"/>
      <c r="I20" s="24"/>
    </row>
    <row r="23" spans="1:9" ht="48" customHeight="1" x14ac:dyDescent="0.3">
      <c r="A23" s="5" t="s">
        <v>13</v>
      </c>
      <c r="B23" s="6" t="s">
        <v>14</v>
      </c>
      <c r="C23" s="7" t="s">
        <v>15</v>
      </c>
      <c r="D23" s="8" t="s">
        <v>16</v>
      </c>
      <c r="E23" s="7" t="s">
        <v>17</v>
      </c>
      <c r="F23" s="8" t="s">
        <v>18</v>
      </c>
      <c r="G23" s="7" t="s">
        <v>19</v>
      </c>
      <c r="H23" s="7" t="s">
        <v>20</v>
      </c>
    </row>
    <row r="24" spans="1:9" ht="15.6" x14ac:dyDescent="0.3">
      <c r="A24" s="9">
        <v>1</v>
      </c>
      <c r="B24" s="9">
        <v>2</v>
      </c>
      <c r="C24" s="9">
        <v>3</v>
      </c>
      <c r="D24" s="9">
        <v>4</v>
      </c>
      <c r="E24" s="9">
        <v>5</v>
      </c>
      <c r="F24" s="9">
        <v>6</v>
      </c>
      <c r="G24" s="9">
        <v>7</v>
      </c>
      <c r="H24" s="9">
        <v>8</v>
      </c>
    </row>
    <row r="25" spans="1:9" ht="15.6" x14ac:dyDescent="0.3">
      <c r="A25" s="8">
        <v>1</v>
      </c>
      <c r="B25" s="10" t="s">
        <v>21</v>
      </c>
      <c r="C25" s="11">
        <f>20+10</f>
        <v>30</v>
      </c>
      <c r="D25" s="11" t="s">
        <v>22</v>
      </c>
      <c r="E25" s="12"/>
      <c r="F25" s="11"/>
      <c r="G25" s="12"/>
      <c r="H25" s="13">
        <f t="shared" ref="H25:H56" si="0">C25*G25</f>
        <v>0</v>
      </c>
    </row>
    <row r="26" spans="1:9" ht="15.6" x14ac:dyDescent="0.3">
      <c r="A26" s="8">
        <v>2</v>
      </c>
      <c r="B26" s="10" t="s">
        <v>23</v>
      </c>
      <c r="C26" s="11">
        <f>15+20</f>
        <v>35</v>
      </c>
      <c r="D26" s="11" t="s">
        <v>24</v>
      </c>
      <c r="E26" s="12"/>
      <c r="F26" s="11"/>
      <c r="G26" s="12"/>
      <c r="H26" s="13">
        <f t="shared" si="0"/>
        <v>0</v>
      </c>
    </row>
    <row r="27" spans="1:9" ht="15.6" x14ac:dyDescent="0.3">
      <c r="A27" s="8">
        <v>3</v>
      </c>
      <c r="B27" s="10" t="s">
        <v>25</v>
      </c>
      <c r="C27" s="11">
        <f>20+6</f>
        <v>26</v>
      </c>
      <c r="D27" s="11" t="s">
        <v>22</v>
      </c>
      <c r="E27" s="12"/>
      <c r="F27" s="11"/>
      <c r="G27" s="12"/>
      <c r="H27" s="13">
        <f t="shared" si="0"/>
        <v>0</v>
      </c>
    </row>
    <row r="28" spans="1:9" ht="15.6" x14ac:dyDescent="0.3">
      <c r="A28" s="8">
        <v>4</v>
      </c>
      <c r="B28" s="10" t="s">
        <v>26</v>
      </c>
      <c r="C28" s="11">
        <f>10+1</f>
        <v>11</v>
      </c>
      <c r="D28" s="11" t="s">
        <v>24</v>
      </c>
      <c r="E28" s="12"/>
      <c r="F28" s="11"/>
      <c r="G28" s="12"/>
      <c r="H28" s="13">
        <f t="shared" si="0"/>
        <v>0</v>
      </c>
    </row>
    <row r="29" spans="1:9" ht="15.6" x14ac:dyDescent="0.3">
      <c r="A29" s="8">
        <v>5</v>
      </c>
      <c r="B29" s="10" t="s">
        <v>27</v>
      </c>
      <c r="C29" s="11">
        <f>600+300</f>
        <v>900</v>
      </c>
      <c r="D29" s="11" t="s">
        <v>24</v>
      </c>
      <c r="E29" s="12"/>
      <c r="F29" s="11"/>
      <c r="G29" s="12"/>
      <c r="H29" s="13">
        <f t="shared" si="0"/>
        <v>0</v>
      </c>
    </row>
    <row r="30" spans="1:9" ht="28.8" x14ac:dyDescent="0.3">
      <c r="A30" s="8">
        <v>6</v>
      </c>
      <c r="B30" s="10" t="s">
        <v>28</v>
      </c>
      <c r="C30" s="11">
        <f>10+8</f>
        <v>18</v>
      </c>
      <c r="D30" s="11" t="s">
        <v>22</v>
      </c>
      <c r="E30" s="12"/>
      <c r="F30" s="11"/>
      <c r="G30" s="12"/>
      <c r="H30" s="13">
        <f t="shared" si="0"/>
        <v>0</v>
      </c>
    </row>
    <row r="31" spans="1:9" ht="15.6" x14ac:dyDescent="0.3">
      <c r="A31" s="8">
        <v>7</v>
      </c>
      <c r="B31" s="10" t="s">
        <v>29</v>
      </c>
      <c r="C31" s="11">
        <f>20+274</f>
        <v>294</v>
      </c>
      <c r="D31" s="11" t="s">
        <v>22</v>
      </c>
      <c r="E31" s="12"/>
      <c r="F31" s="11"/>
      <c r="G31" s="12"/>
      <c r="H31" s="13">
        <f t="shared" si="0"/>
        <v>0</v>
      </c>
    </row>
    <row r="32" spans="1:9" ht="60.6" customHeight="1" x14ac:dyDescent="0.3">
      <c r="A32" s="8">
        <v>8</v>
      </c>
      <c r="B32" s="10" t="s">
        <v>30</v>
      </c>
      <c r="C32" s="11">
        <f>161+120</f>
        <v>281</v>
      </c>
      <c r="D32" s="11" t="s">
        <v>22</v>
      </c>
      <c r="E32" s="12"/>
      <c r="F32" s="11"/>
      <c r="G32" s="12"/>
      <c r="H32" s="13">
        <f t="shared" si="0"/>
        <v>0</v>
      </c>
    </row>
    <row r="33" spans="1:8" ht="45" customHeight="1" x14ac:dyDescent="0.3">
      <c r="A33" s="8">
        <v>9</v>
      </c>
      <c r="B33" s="10" t="s">
        <v>31</v>
      </c>
      <c r="C33" s="11">
        <f>161+124</f>
        <v>285</v>
      </c>
      <c r="D33" s="11" t="s">
        <v>22</v>
      </c>
      <c r="E33" s="12"/>
      <c r="F33" s="11"/>
      <c r="G33" s="12"/>
      <c r="H33" s="13">
        <f t="shared" si="0"/>
        <v>0</v>
      </c>
    </row>
    <row r="34" spans="1:8" ht="15.6" x14ac:dyDescent="0.3">
      <c r="A34" s="8">
        <v>10</v>
      </c>
      <c r="B34" s="10" t="s">
        <v>32</v>
      </c>
      <c r="C34" s="11">
        <f>10+7</f>
        <v>17</v>
      </c>
      <c r="D34" s="11" t="s">
        <v>22</v>
      </c>
      <c r="E34" s="12"/>
      <c r="F34" s="11"/>
      <c r="G34" s="12"/>
      <c r="H34" s="13">
        <f t="shared" si="0"/>
        <v>0</v>
      </c>
    </row>
    <row r="35" spans="1:8" ht="28.8" x14ac:dyDescent="0.3">
      <c r="A35" s="8">
        <v>11</v>
      </c>
      <c r="B35" s="10" t="s">
        <v>33</v>
      </c>
      <c r="C35" s="11">
        <f>20+30</f>
        <v>50</v>
      </c>
      <c r="D35" s="11" t="s">
        <v>22</v>
      </c>
      <c r="E35" s="12"/>
      <c r="F35" s="11"/>
      <c r="G35" s="12"/>
      <c r="H35" s="13">
        <f t="shared" si="0"/>
        <v>0</v>
      </c>
    </row>
    <row r="36" spans="1:8" ht="28.8" x14ac:dyDescent="0.3">
      <c r="A36" s="8">
        <v>12</v>
      </c>
      <c r="B36" s="10" t="s">
        <v>34</v>
      </c>
      <c r="C36" s="11">
        <f>20+30</f>
        <v>50</v>
      </c>
      <c r="D36" s="11" t="s">
        <v>22</v>
      </c>
      <c r="E36" s="12"/>
      <c r="F36" s="11"/>
      <c r="G36" s="12"/>
      <c r="H36" s="13">
        <f t="shared" si="0"/>
        <v>0</v>
      </c>
    </row>
    <row r="37" spans="1:8" ht="43.2" x14ac:dyDescent="0.3">
      <c r="A37" s="8">
        <v>13</v>
      </c>
      <c r="B37" s="10" t="s">
        <v>35</v>
      </c>
      <c r="C37" s="11">
        <f>0+7</f>
        <v>7</v>
      </c>
      <c r="D37" s="11" t="s">
        <v>24</v>
      </c>
      <c r="E37" s="12"/>
      <c r="F37" s="11"/>
      <c r="G37" s="12"/>
      <c r="H37" s="13">
        <f t="shared" si="0"/>
        <v>0</v>
      </c>
    </row>
    <row r="38" spans="1:8" ht="28.8" x14ac:dyDescent="0.3">
      <c r="A38" s="8">
        <v>14</v>
      </c>
      <c r="B38" s="10" t="s">
        <v>36</v>
      </c>
      <c r="C38" s="11">
        <f>20+10</f>
        <v>30</v>
      </c>
      <c r="D38" s="11" t="s">
        <v>22</v>
      </c>
      <c r="E38" s="12"/>
      <c r="F38" s="11"/>
      <c r="G38" s="12"/>
      <c r="H38" s="13">
        <f t="shared" si="0"/>
        <v>0</v>
      </c>
    </row>
    <row r="39" spans="1:8" ht="28.8" x14ac:dyDescent="0.3">
      <c r="A39" s="8">
        <v>15</v>
      </c>
      <c r="B39" s="14" t="s">
        <v>37</v>
      </c>
      <c r="C39" s="11">
        <f>40+40</f>
        <v>80</v>
      </c>
      <c r="D39" s="11" t="s">
        <v>22</v>
      </c>
      <c r="E39" s="12"/>
      <c r="F39" s="11"/>
      <c r="G39" s="12"/>
      <c r="H39" s="13">
        <f t="shared" si="0"/>
        <v>0</v>
      </c>
    </row>
    <row r="40" spans="1:8" ht="28.8" x14ac:dyDescent="0.3">
      <c r="A40" s="8">
        <v>16</v>
      </c>
      <c r="B40" s="10" t="s">
        <v>38</v>
      </c>
      <c r="C40" s="11">
        <f>10+0</f>
        <v>10</v>
      </c>
      <c r="D40" s="11" t="s">
        <v>24</v>
      </c>
      <c r="E40" s="12"/>
      <c r="F40" s="11"/>
      <c r="G40" s="12"/>
      <c r="H40" s="13">
        <f t="shared" si="0"/>
        <v>0</v>
      </c>
    </row>
    <row r="41" spans="1:8" ht="15.6" x14ac:dyDescent="0.3">
      <c r="A41" s="8">
        <v>17</v>
      </c>
      <c r="B41" s="10" t="s">
        <v>39</v>
      </c>
      <c r="C41" s="11">
        <f>20+2</f>
        <v>22</v>
      </c>
      <c r="D41" s="11" t="s">
        <v>22</v>
      </c>
      <c r="E41" s="12"/>
      <c r="F41" s="11"/>
      <c r="G41" s="12"/>
      <c r="H41" s="13">
        <f t="shared" si="0"/>
        <v>0</v>
      </c>
    </row>
    <row r="42" spans="1:8" ht="18.600000000000001" customHeight="1" x14ac:dyDescent="0.3">
      <c r="A42" s="8">
        <v>18</v>
      </c>
      <c r="B42" s="10" t="s">
        <v>40</v>
      </c>
      <c r="C42" s="11">
        <f>35+14</f>
        <v>49</v>
      </c>
      <c r="D42" s="11" t="s">
        <v>24</v>
      </c>
      <c r="E42" s="12"/>
      <c r="F42" s="11"/>
      <c r="G42" s="12"/>
      <c r="H42" s="13">
        <f t="shared" si="0"/>
        <v>0</v>
      </c>
    </row>
    <row r="43" spans="1:8" ht="15.6" x14ac:dyDescent="0.3">
      <c r="A43" s="8">
        <v>19</v>
      </c>
      <c r="B43" s="10" t="s">
        <v>41</v>
      </c>
      <c r="C43" s="11">
        <v>42</v>
      </c>
      <c r="D43" s="11" t="s">
        <v>22</v>
      </c>
      <c r="E43" s="12"/>
      <c r="F43" s="11"/>
      <c r="G43" s="12"/>
      <c r="H43" s="13">
        <f t="shared" si="0"/>
        <v>0</v>
      </c>
    </row>
    <row r="44" spans="1:8" ht="15.6" x14ac:dyDescent="0.3">
      <c r="A44" s="8">
        <v>20</v>
      </c>
      <c r="B44" s="10" t="s">
        <v>42</v>
      </c>
      <c r="C44" s="11">
        <f>2000+120</f>
        <v>2120</v>
      </c>
      <c r="D44" s="11" t="s">
        <v>22</v>
      </c>
      <c r="E44" s="12"/>
      <c r="F44" s="11"/>
      <c r="G44" s="12"/>
      <c r="H44" s="13">
        <f t="shared" si="0"/>
        <v>0</v>
      </c>
    </row>
    <row r="45" spans="1:8" ht="15.6" x14ac:dyDescent="0.3">
      <c r="A45" s="8">
        <v>21</v>
      </c>
      <c r="B45" s="10" t="s">
        <v>43</v>
      </c>
      <c r="C45" s="11">
        <f>2000+800</f>
        <v>2800</v>
      </c>
      <c r="D45" s="11" t="s">
        <v>22</v>
      </c>
      <c r="E45" s="12"/>
      <c r="F45" s="11"/>
      <c r="G45" s="12"/>
      <c r="H45" s="13">
        <f t="shared" si="0"/>
        <v>0</v>
      </c>
    </row>
    <row r="46" spans="1:8" ht="15.6" x14ac:dyDescent="0.3">
      <c r="A46" s="8">
        <v>22</v>
      </c>
      <c r="B46" s="10" t="s">
        <v>44</v>
      </c>
      <c r="C46" s="11">
        <f>500+355</f>
        <v>855</v>
      </c>
      <c r="D46" s="11" t="s">
        <v>22</v>
      </c>
      <c r="E46" s="12"/>
      <c r="F46" s="11"/>
      <c r="G46" s="12"/>
      <c r="H46" s="13">
        <f t="shared" si="0"/>
        <v>0</v>
      </c>
    </row>
    <row r="47" spans="1:8" ht="15.6" x14ac:dyDescent="0.3">
      <c r="A47" s="8">
        <v>23</v>
      </c>
      <c r="B47" s="10" t="s">
        <v>45</v>
      </c>
      <c r="C47" s="11">
        <v>1040</v>
      </c>
      <c r="D47" s="11" t="s">
        <v>22</v>
      </c>
      <c r="E47" s="12"/>
      <c r="F47" s="11"/>
      <c r="G47" s="12"/>
      <c r="H47" s="13">
        <f t="shared" si="0"/>
        <v>0</v>
      </c>
    </row>
    <row r="48" spans="1:8" ht="15.6" x14ac:dyDescent="0.3">
      <c r="A48" s="8">
        <v>24</v>
      </c>
      <c r="B48" s="10" t="s">
        <v>46</v>
      </c>
      <c r="C48" s="11">
        <f>50+55</f>
        <v>105</v>
      </c>
      <c r="D48" s="11" t="s">
        <v>22</v>
      </c>
      <c r="E48" s="12"/>
      <c r="F48" s="11"/>
      <c r="G48" s="12"/>
      <c r="H48" s="13">
        <f t="shared" si="0"/>
        <v>0</v>
      </c>
    </row>
    <row r="49" spans="1:8" ht="15.6" x14ac:dyDescent="0.3">
      <c r="A49" s="8">
        <v>25</v>
      </c>
      <c r="B49" s="14" t="s">
        <v>47</v>
      </c>
      <c r="C49" s="11">
        <f>1000+40</f>
        <v>1040</v>
      </c>
      <c r="D49" s="11" t="s">
        <v>22</v>
      </c>
      <c r="E49" s="12"/>
      <c r="F49" s="11"/>
      <c r="G49" s="12"/>
      <c r="H49" s="13">
        <f t="shared" si="0"/>
        <v>0</v>
      </c>
    </row>
    <row r="50" spans="1:8" ht="28.8" x14ac:dyDescent="0.3">
      <c r="A50" s="8">
        <v>26</v>
      </c>
      <c r="B50" s="10" t="s">
        <v>48</v>
      </c>
      <c r="C50" s="11">
        <f>50+16</f>
        <v>66</v>
      </c>
      <c r="D50" s="11" t="s">
        <v>24</v>
      </c>
      <c r="E50" s="12"/>
      <c r="F50" s="11"/>
      <c r="G50" s="12"/>
      <c r="H50" s="13">
        <f t="shared" si="0"/>
        <v>0</v>
      </c>
    </row>
    <row r="51" spans="1:8" ht="28.8" x14ac:dyDescent="0.3">
      <c r="A51" s="8">
        <v>27</v>
      </c>
      <c r="B51" s="10" t="s">
        <v>49</v>
      </c>
      <c r="C51" s="11">
        <f>40+32</f>
        <v>72</v>
      </c>
      <c r="D51" s="11" t="s">
        <v>24</v>
      </c>
      <c r="E51" s="12"/>
      <c r="F51" s="11"/>
      <c r="G51" s="12"/>
      <c r="H51" s="13">
        <f t="shared" si="0"/>
        <v>0</v>
      </c>
    </row>
    <row r="52" spans="1:8" ht="43.2" x14ac:dyDescent="0.3">
      <c r="A52" s="8">
        <v>28</v>
      </c>
      <c r="B52" s="10" t="s">
        <v>50</v>
      </c>
      <c r="C52" s="11">
        <f>20+14</f>
        <v>34</v>
      </c>
      <c r="D52" s="11" t="s">
        <v>22</v>
      </c>
      <c r="E52" s="12"/>
      <c r="F52" s="11"/>
      <c r="G52" s="12"/>
      <c r="H52" s="13">
        <f t="shared" si="0"/>
        <v>0</v>
      </c>
    </row>
    <row r="53" spans="1:8" ht="15.6" x14ac:dyDescent="0.3">
      <c r="A53" s="8">
        <v>29</v>
      </c>
      <c r="B53" s="10" t="s">
        <v>51</v>
      </c>
      <c r="C53" s="11">
        <f>55+160</f>
        <v>215</v>
      </c>
      <c r="D53" s="11" t="s">
        <v>22</v>
      </c>
      <c r="E53" s="12"/>
      <c r="F53" s="11"/>
      <c r="G53" s="12"/>
      <c r="H53" s="13">
        <f t="shared" si="0"/>
        <v>0</v>
      </c>
    </row>
    <row r="54" spans="1:8" ht="28.8" x14ac:dyDescent="0.3">
      <c r="A54" s="8">
        <v>30</v>
      </c>
      <c r="B54" s="10" t="s">
        <v>52</v>
      </c>
      <c r="C54" s="11">
        <f>700+450</f>
        <v>1150</v>
      </c>
      <c r="D54" s="11" t="s">
        <v>22</v>
      </c>
      <c r="E54" s="12"/>
      <c r="F54" s="11"/>
      <c r="G54" s="12"/>
      <c r="H54" s="13">
        <f t="shared" si="0"/>
        <v>0</v>
      </c>
    </row>
    <row r="55" spans="1:8" ht="28.8" x14ac:dyDescent="0.3">
      <c r="A55" s="8">
        <v>31</v>
      </c>
      <c r="B55" s="10" t="s">
        <v>53</v>
      </c>
      <c r="C55" s="11">
        <f>200+100</f>
        <v>300</v>
      </c>
      <c r="D55" s="11" t="s">
        <v>22</v>
      </c>
      <c r="E55" s="12"/>
      <c r="F55" s="11"/>
      <c r="G55" s="12"/>
      <c r="H55" s="13">
        <f t="shared" si="0"/>
        <v>0</v>
      </c>
    </row>
    <row r="56" spans="1:8" ht="15.6" x14ac:dyDescent="0.3">
      <c r="A56" s="8">
        <v>32</v>
      </c>
      <c r="B56" s="10" t="s">
        <v>54</v>
      </c>
      <c r="C56" s="11">
        <f>5+0</f>
        <v>5</v>
      </c>
      <c r="D56" s="11" t="s">
        <v>22</v>
      </c>
      <c r="E56" s="12"/>
      <c r="F56" s="11"/>
      <c r="G56" s="12"/>
      <c r="H56" s="13">
        <f t="shared" si="0"/>
        <v>0</v>
      </c>
    </row>
    <row r="57" spans="1:8" ht="15.6" x14ac:dyDescent="0.3">
      <c r="A57" s="8">
        <v>33</v>
      </c>
      <c r="B57" s="10" t="s">
        <v>55</v>
      </c>
      <c r="C57" s="11">
        <f>90+0</f>
        <v>90</v>
      </c>
      <c r="D57" s="11" t="s">
        <v>22</v>
      </c>
      <c r="E57" s="12"/>
      <c r="F57" s="11"/>
      <c r="G57" s="12"/>
      <c r="H57" s="13">
        <f t="shared" ref="H57:H88" si="1">C57*G57</f>
        <v>0</v>
      </c>
    </row>
    <row r="58" spans="1:8" ht="15.6" x14ac:dyDescent="0.3">
      <c r="A58" s="8">
        <v>34</v>
      </c>
      <c r="B58" s="10" t="s">
        <v>56</v>
      </c>
      <c r="C58" s="11">
        <f>20+64</f>
        <v>84</v>
      </c>
      <c r="D58" s="11" t="s">
        <v>22</v>
      </c>
      <c r="E58" s="12"/>
      <c r="F58" s="11"/>
      <c r="G58" s="12"/>
      <c r="H58" s="13">
        <f t="shared" si="1"/>
        <v>0</v>
      </c>
    </row>
    <row r="59" spans="1:8" ht="15.6" x14ac:dyDescent="0.3">
      <c r="A59" s="8">
        <v>35</v>
      </c>
      <c r="B59" s="10" t="s">
        <v>57</v>
      </c>
      <c r="C59" s="11">
        <f>100+90</f>
        <v>190</v>
      </c>
      <c r="D59" s="11" t="s">
        <v>22</v>
      </c>
      <c r="E59" s="12"/>
      <c r="F59" s="11"/>
      <c r="G59" s="12"/>
      <c r="H59" s="13">
        <f t="shared" si="1"/>
        <v>0</v>
      </c>
    </row>
    <row r="60" spans="1:8" ht="15.6" x14ac:dyDescent="0.3">
      <c r="A60" s="8">
        <v>36</v>
      </c>
      <c r="B60" s="10" t="s">
        <v>58</v>
      </c>
      <c r="C60" s="11">
        <f>200+27</f>
        <v>227</v>
      </c>
      <c r="D60" s="11" t="s">
        <v>22</v>
      </c>
      <c r="E60" s="12"/>
      <c r="F60" s="11"/>
      <c r="G60" s="12"/>
      <c r="H60" s="13">
        <f t="shared" si="1"/>
        <v>0</v>
      </c>
    </row>
    <row r="61" spans="1:8" ht="28.8" x14ac:dyDescent="0.3">
      <c r="A61" s="8">
        <v>37</v>
      </c>
      <c r="B61" s="10" t="s">
        <v>59</v>
      </c>
      <c r="C61" s="11">
        <f>20+80</f>
        <v>100</v>
      </c>
      <c r="D61" s="11" t="s">
        <v>22</v>
      </c>
      <c r="E61" s="12"/>
      <c r="F61" s="11"/>
      <c r="G61" s="12"/>
      <c r="H61" s="13">
        <f t="shared" si="1"/>
        <v>0</v>
      </c>
    </row>
    <row r="62" spans="1:8" ht="15.6" x14ac:dyDescent="0.3">
      <c r="A62" s="8">
        <v>38</v>
      </c>
      <c r="B62" s="10" t="s">
        <v>60</v>
      </c>
      <c r="C62" s="11">
        <f>100+10</f>
        <v>110</v>
      </c>
      <c r="D62" s="11" t="s">
        <v>22</v>
      </c>
      <c r="E62" s="12"/>
      <c r="F62" s="11"/>
      <c r="G62" s="12"/>
      <c r="H62" s="13">
        <f t="shared" si="1"/>
        <v>0</v>
      </c>
    </row>
    <row r="63" spans="1:8" ht="15.6" x14ac:dyDescent="0.3">
      <c r="A63" s="8">
        <v>39</v>
      </c>
      <c r="B63" s="10" t="s">
        <v>61</v>
      </c>
      <c r="C63" s="11">
        <f>20+32</f>
        <v>52</v>
      </c>
      <c r="D63" s="11" t="s">
        <v>22</v>
      </c>
      <c r="E63" s="12"/>
      <c r="F63" s="11"/>
      <c r="G63" s="12"/>
      <c r="H63" s="13">
        <f t="shared" si="1"/>
        <v>0</v>
      </c>
    </row>
    <row r="64" spans="1:8" ht="15.6" x14ac:dyDescent="0.3">
      <c r="A64" s="8">
        <v>40</v>
      </c>
      <c r="B64" s="10" t="s">
        <v>62</v>
      </c>
      <c r="C64" s="11">
        <f>4+1</f>
        <v>5</v>
      </c>
      <c r="D64" s="11" t="s">
        <v>22</v>
      </c>
      <c r="E64" s="12"/>
      <c r="F64" s="11"/>
      <c r="G64" s="12"/>
      <c r="H64" s="13">
        <f t="shared" si="1"/>
        <v>0</v>
      </c>
    </row>
    <row r="65" spans="1:8" ht="15.6" x14ac:dyDescent="0.3">
      <c r="A65" s="8">
        <v>41</v>
      </c>
      <c r="B65" s="10" t="s">
        <v>63</v>
      </c>
      <c r="C65" s="11">
        <f>30+10</f>
        <v>40</v>
      </c>
      <c r="D65" s="11" t="s">
        <v>22</v>
      </c>
      <c r="E65" s="12"/>
      <c r="F65" s="11"/>
      <c r="G65" s="12"/>
      <c r="H65" s="13">
        <f t="shared" si="1"/>
        <v>0</v>
      </c>
    </row>
    <row r="66" spans="1:8" ht="28.8" x14ac:dyDescent="0.3">
      <c r="A66" s="8">
        <v>42</v>
      </c>
      <c r="B66" s="10" t="s">
        <v>64</v>
      </c>
      <c r="C66" s="11">
        <f>100+451</f>
        <v>551</v>
      </c>
      <c r="D66" s="11" t="s">
        <v>22</v>
      </c>
      <c r="E66" s="12"/>
      <c r="F66" s="11"/>
      <c r="G66" s="12"/>
      <c r="H66" s="13">
        <f t="shared" si="1"/>
        <v>0</v>
      </c>
    </row>
    <row r="67" spans="1:8" ht="28.8" x14ac:dyDescent="0.3">
      <c r="A67" s="8">
        <v>43</v>
      </c>
      <c r="B67" s="10" t="s">
        <v>65</v>
      </c>
      <c r="C67" s="11">
        <f>10+4</f>
        <v>14</v>
      </c>
      <c r="D67" s="11" t="s">
        <v>22</v>
      </c>
      <c r="E67" s="12"/>
      <c r="F67" s="11"/>
      <c r="G67" s="12"/>
      <c r="H67" s="13">
        <f t="shared" si="1"/>
        <v>0</v>
      </c>
    </row>
    <row r="68" spans="1:8" ht="15.6" x14ac:dyDescent="0.3">
      <c r="A68" s="8">
        <v>44</v>
      </c>
      <c r="B68" s="10" t="s">
        <v>66</v>
      </c>
      <c r="C68" s="11">
        <f>10+2</f>
        <v>12</v>
      </c>
      <c r="D68" s="11" t="s">
        <v>24</v>
      </c>
      <c r="E68" s="12"/>
      <c r="F68" s="11"/>
      <c r="G68" s="12"/>
      <c r="H68" s="13">
        <f t="shared" si="1"/>
        <v>0</v>
      </c>
    </row>
    <row r="69" spans="1:8" ht="57.6" x14ac:dyDescent="0.3">
      <c r="A69" s="8">
        <v>45</v>
      </c>
      <c r="B69" s="10" t="s">
        <v>67</v>
      </c>
      <c r="C69" s="11">
        <f>300+260</f>
        <v>560</v>
      </c>
      <c r="D69" s="11" t="s">
        <v>22</v>
      </c>
      <c r="E69" s="12"/>
      <c r="F69" s="11"/>
      <c r="G69" s="12"/>
      <c r="H69" s="13">
        <f t="shared" si="1"/>
        <v>0</v>
      </c>
    </row>
    <row r="70" spans="1:8" ht="15.6" x14ac:dyDescent="0.3">
      <c r="A70" s="8">
        <v>46</v>
      </c>
      <c r="B70" s="10" t="s">
        <v>68</v>
      </c>
      <c r="C70" s="11">
        <f>300+200</f>
        <v>500</v>
      </c>
      <c r="D70" s="11" t="s">
        <v>22</v>
      </c>
      <c r="E70" s="12"/>
      <c r="F70" s="11"/>
      <c r="G70" s="12"/>
      <c r="H70" s="13">
        <f t="shared" si="1"/>
        <v>0</v>
      </c>
    </row>
    <row r="71" spans="1:8" ht="15.6" x14ac:dyDescent="0.3">
      <c r="A71" s="8">
        <v>47</v>
      </c>
      <c r="B71" s="10" t="s">
        <v>69</v>
      </c>
      <c r="C71" s="11">
        <f>2+2</f>
        <v>4</v>
      </c>
      <c r="D71" s="11" t="s">
        <v>22</v>
      </c>
      <c r="E71" s="12"/>
      <c r="F71" s="11"/>
      <c r="G71" s="12"/>
      <c r="H71" s="13">
        <f t="shared" si="1"/>
        <v>0</v>
      </c>
    </row>
    <row r="72" spans="1:8" ht="15.6" x14ac:dyDescent="0.3">
      <c r="A72" s="8">
        <v>48</v>
      </c>
      <c r="B72" s="10" t="s">
        <v>70</v>
      </c>
      <c r="C72" s="11">
        <f>2+2</f>
        <v>4</v>
      </c>
      <c r="D72" s="11" t="s">
        <v>22</v>
      </c>
      <c r="E72" s="12"/>
      <c r="F72" s="11"/>
      <c r="G72" s="12"/>
      <c r="H72" s="13">
        <f t="shared" si="1"/>
        <v>0</v>
      </c>
    </row>
    <row r="73" spans="1:8" ht="15.6" x14ac:dyDescent="0.3">
      <c r="A73" s="8">
        <v>49</v>
      </c>
      <c r="B73" s="10" t="s">
        <v>71</v>
      </c>
      <c r="C73" s="11">
        <f>30+100</f>
        <v>130</v>
      </c>
      <c r="D73" s="11" t="s">
        <v>22</v>
      </c>
      <c r="E73" s="12"/>
      <c r="F73" s="11"/>
      <c r="G73" s="12"/>
      <c r="H73" s="13">
        <f t="shared" si="1"/>
        <v>0</v>
      </c>
    </row>
    <row r="74" spans="1:8" ht="15.6" x14ac:dyDescent="0.3">
      <c r="A74" s="8">
        <v>50</v>
      </c>
      <c r="B74" s="10" t="s">
        <v>72</v>
      </c>
      <c r="C74" s="11">
        <f>2+0</f>
        <v>2</v>
      </c>
      <c r="D74" s="11" t="s">
        <v>24</v>
      </c>
      <c r="E74" s="12"/>
      <c r="F74" s="11"/>
      <c r="G74" s="12"/>
      <c r="H74" s="13">
        <f t="shared" si="1"/>
        <v>0</v>
      </c>
    </row>
    <row r="75" spans="1:8" ht="15.6" x14ac:dyDescent="0.3">
      <c r="A75" s="8">
        <v>51</v>
      </c>
      <c r="B75" s="10" t="s">
        <v>73</v>
      </c>
      <c r="C75" s="11">
        <f>6+4</f>
        <v>10</v>
      </c>
      <c r="D75" s="11" t="s">
        <v>24</v>
      </c>
      <c r="E75" s="12"/>
      <c r="F75" s="11"/>
      <c r="G75" s="12"/>
      <c r="H75" s="13">
        <f t="shared" si="1"/>
        <v>0</v>
      </c>
    </row>
    <row r="76" spans="1:8" ht="15.6" x14ac:dyDescent="0.3">
      <c r="A76" s="8">
        <v>52</v>
      </c>
      <c r="B76" s="10" t="s">
        <v>74</v>
      </c>
      <c r="C76" s="11">
        <f>10+2</f>
        <v>12</v>
      </c>
      <c r="D76" s="11" t="s">
        <v>22</v>
      </c>
      <c r="E76" s="12"/>
      <c r="F76" s="11"/>
      <c r="G76" s="12"/>
      <c r="H76" s="13">
        <f t="shared" si="1"/>
        <v>0</v>
      </c>
    </row>
    <row r="77" spans="1:8" ht="15.6" x14ac:dyDescent="0.3">
      <c r="A77" s="8">
        <v>53</v>
      </c>
      <c r="B77" s="10" t="s">
        <v>75</v>
      </c>
      <c r="C77" s="11">
        <f>10+16</f>
        <v>26</v>
      </c>
      <c r="D77" s="11" t="s">
        <v>22</v>
      </c>
      <c r="E77" s="12"/>
      <c r="F77" s="11"/>
      <c r="G77" s="12"/>
      <c r="H77" s="13">
        <f t="shared" si="1"/>
        <v>0</v>
      </c>
    </row>
    <row r="78" spans="1:8" ht="44.4" customHeight="1" x14ac:dyDescent="0.3">
      <c r="A78" s="8">
        <v>54</v>
      </c>
      <c r="B78" s="10" t="s">
        <v>76</v>
      </c>
      <c r="C78" s="11">
        <f>50+45</f>
        <v>95</v>
      </c>
      <c r="D78" s="11" t="s">
        <v>24</v>
      </c>
      <c r="E78" s="12"/>
      <c r="F78" s="11"/>
      <c r="G78" s="12"/>
      <c r="H78" s="13">
        <f t="shared" si="1"/>
        <v>0</v>
      </c>
    </row>
    <row r="79" spans="1:8" ht="28.8" x14ac:dyDescent="0.3">
      <c r="A79" s="8">
        <v>55</v>
      </c>
      <c r="B79" s="10" t="s">
        <v>77</v>
      </c>
      <c r="C79" s="11">
        <f>10+35</f>
        <v>45</v>
      </c>
      <c r="D79" s="11" t="s">
        <v>22</v>
      </c>
      <c r="E79" s="12"/>
      <c r="F79" s="11"/>
      <c r="G79" s="12"/>
      <c r="H79" s="13">
        <f t="shared" si="1"/>
        <v>0</v>
      </c>
    </row>
    <row r="80" spans="1:8" ht="28.8" x14ac:dyDescent="0.3">
      <c r="A80" s="8">
        <v>56</v>
      </c>
      <c r="B80" s="10" t="s">
        <v>78</v>
      </c>
      <c r="C80" s="11">
        <f>5+40</f>
        <v>45</v>
      </c>
      <c r="D80" s="11" t="s">
        <v>22</v>
      </c>
      <c r="E80" s="12"/>
      <c r="F80" s="11"/>
      <c r="G80" s="12"/>
      <c r="H80" s="13">
        <f t="shared" si="1"/>
        <v>0</v>
      </c>
    </row>
    <row r="81" spans="1:8" ht="15.6" x14ac:dyDescent="0.3">
      <c r="A81" s="8">
        <v>57</v>
      </c>
      <c r="B81" s="10" t="s">
        <v>79</v>
      </c>
      <c r="C81" s="11">
        <f>200+124</f>
        <v>324</v>
      </c>
      <c r="D81" s="11" t="s">
        <v>22</v>
      </c>
      <c r="E81" s="12"/>
      <c r="F81" s="11"/>
      <c r="G81" s="12"/>
      <c r="H81" s="13">
        <f t="shared" si="1"/>
        <v>0</v>
      </c>
    </row>
    <row r="82" spans="1:8" ht="28.8" x14ac:dyDescent="0.3">
      <c r="A82" s="8">
        <v>58</v>
      </c>
      <c r="B82" s="10" t="s">
        <v>80</v>
      </c>
      <c r="C82" s="11">
        <f>230+200</f>
        <v>430</v>
      </c>
      <c r="D82" s="11" t="s">
        <v>22</v>
      </c>
      <c r="E82" s="12"/>
      <c r="F82" s="11"/>
      <c r="G82" s="12"/>
      <c r="H82" s="13">
        <f t="shared" si="1"/>
        <v>0</v>
      </c>
    </row>
    <row r="83" spans="1:8" ht="28.8" x14ac:dyDescent="0.3">
      <c r="A83" s="8">
        <v>59</v>
      </c>
      <c r="B83" s="10" t="s">
        <v>81</v>
      </c>
      <c r="C83" s="11">
        <f>30+48</f>
        <v>78</v>
      </c>
      <c r="D83" s="11" t="s">
        <v>22</v>
      </c>
      <c r="E83" s="12"/>
      <c r="F83" s="11"/>
      <c r="G83" s="12"/>
      <c r="H83" s="13">
        <f t="shared" si="1"/>
        <v>0</v>
      </c>
    </row>
    <row r="84" spans="1:8" ht="15.6" x14ac:dyDescent="0.3">
      <c r="A84" s="8">
        <v>60</v>
      </c>
      <c r="B84" s="10" t="s">
        <v>82</v>
      </c>
      <c r="C84" s="11">
        <f>150+150</f>
        <v>300</v>
      </c>
      <c r="D84" s="11" t="s">
        <v>22</v>
      </c>
      <c r="E84" s="12"/>
      <c r="F84" s="11"/>
      <c r="G84" s="12"/>
      <c r="H84" s="13">
        <f t="shared" si="1"/>
        <v>0</v>
      </c>
    </row>
    <row r="85" spans="1:8" ht="72.599999999999994" customHeight="1" x14ac:dyDescent="0.3">
      <c r="A85" s="8">
        <v>61</v>
      </c>
      <c r="B85" s="10" t="s">
        <v>83</v>
      </c>
      <c r="C85" s="11">
        <f>161+1200</f>
        <v>1361</v>
      </c>
      <c r="D85" s="11" t="s">
        <v>22</v>
      </c>
      <c r="E85" s="12"/>
      <c r="F85" s="11"/>
      <c r="G85" s="12"/>
      <c r="H85" s="13">
        <f t="shared" si="1"/>
        <v>0</v>
      </c>
    </row>
    <row r="86" spans="1:8" ht="15.6" x14ac:dyDescent="0.3">
      <c r="A86" s="8">
        <v>62</v>
      </c>
      <c r="B86" s="10" t="s">
        <v>84</v>
      </c>
      <c r="C86" s="11">
        <f>25+16</f>
        <v>41</v>
      </c>
      <c r="D86" s="11" t="s">
        <v>22</v>
      </c>
      <c r="E86" s="12"/>
      <c r="F86" s="11"/>
      <c r="G86" s="12"/>
      <c r="H86" s="13">
        <f t="shared" si="1"/>
        <v>0</v>
      </c>
    </row>
    <row r="87" spans="1:8" ht="28.8" x14ac:dyDescent="0.3">
      <c r="A87" s="8">
        <v>63</v>
      </c>
      <c r="B87" s="10" t="s">
        <v>85</v>
      </c>
      <c r="C87" s="11">
        <f>161+0</f>
        <v>161</v>
      </c>
      <c r="D87" s="11" t="s">
        <v>22</v>
      </c>
      <c r="E87" s="12"/>
      <c r="F87" s="11"/>
      <c r="G87" s="12"/>
      <c r="H87" s="13">
        <f t="shared" si="1"/>
        <v>0</v>
      </c>
    </row>
    <row r="88" spans="1:8" ht="28.8" x14ac:dyDescent="0.3">
      <c r="A88" s="8">
        <v>64</v>
      </c>
      <c r="B88" s="10" t="s">
        <v>86</v>
      </c>
      <c r="C88" s="11">
        <f>5+14</f>
        <v>19</v>
      </c>
      <c r="D88" s="11" t="s">
        <v>24</v>
      </c>
      <c r="E88" s="12"/>
      <c r="F88" s="11"/>
      <c r="G88" s="12"/>
      <c r="H88" s="13">
        <f t="shared" si="1"/>
        <v>0</v>
      </c>
    </row>
    <row r="89" spans="1:8" ht="28.8" x14ac:dyDescent="0.3">
      <c r="A89" s="8">
        <v>65</v>
      </c>
      <c r="B89" s="10" t="s">
        <v>87</v>
      </c>
      <c r="C89" s="11">
        <f>10+0</f>
        <v>10</v>
      </c>
      <c r="D89" s="11" t="s">
        <v>22</v>
      </c>
      <c r="E89" s="12"/>
      <c r="F89" s="11"/>
      <c r="G89" s="12"/>
      <c r="H89" s="13">
        <f t="shared" ref="H89:H104" si="2">C89*G89</f>
        <v>0</v>
      </c>
    </row>
    <row r="90" spans="1:8" ht="28.8" x14ac:dyDescent="0.3">
      <c r="A90" s="8">
        <v>66</v>
      </c>
      <c r="B90" s="10" t="s">
        <v>88</v>
      </c>
      <c r="C90" s="11">
        <f>80+67</f>
        <v>147</v>
      </c>
      <c r="D90" s="11" t="s">
        <v>22</v>
      </c>
      <c r="E90" s="12"/>
      <c r="F90" s="11"/>
      <c r="G90" s="12"/>
      <c r="H90" s="13">
        <f t="shared" si="2"/>
        <v>0</v>
      </c>
    </row>
    <row r="91" spans="1:8" ht="28.8" x14ac:dyDescent="0.3">
      <c r="A91" s="8">
        <v>67</v>
      </c>
      <c r="B91" s="10" t="s">
        <v>89</v>
      </c>
      <c r="C91" s="11">
        <f>10+2</f>
        <v>12</v>
      </c>
      <c r="D91" s="11" t="s">
        <v>24</v>
      </c>
      <c r="E91" s="12"/>
      <c r="F91" s="11"/>
      <c r="G91" s="12"/>
      <c r="H91" s="13">
        <f t="shared" si="2"/>
        <v>0</v>
      </c>
    </row>
    <row r="92" spans="1:8" ht="28.8" x14ac:dyDescent="0.3">
      <c r="A92" s="8">
        <v>68</v>
      </c>
      <c r="B92" s="10" t="s">
        <v>90</v>
      </c>
      <c r="C92" s="11">
        <f>20+2</f>
        <v>22</v>
      </c>
      <c r="D92" s="11" t="s">
        <v>22</v>
      </c>
      <c r="E92" s="12"/>
      <c r="F92" s="11"/>
      <c r="G92" s="12"/>
      <c r="H92" s="13">
        <f t="shared" si="2"/>
        <v>0</v>
      </c>
    </row>
    <row r="93" spans="1:8" ht="28.8" x14ac:dyDescent="0.3">
      <c r="A93" s="8">
        <v>69</v>
      </c>
      <c r="B93" s="14" t="s">
        <v>91</v>
      </c>
      <c r="C93" s="11">
        <f>10+1</f>
        <v>11</v>
      </c>
      <c r="D93" s="11" t="s">
        <v>24</v>
      </c>
      <c r="E93" s="12"/>
      <c r="F93" s="11"/>
      <c r="G93" s="12"/>
      <c r="H93" s="13">
        <f t="shared" si="2"/>
        <v>0</v>
      </c>
    </row>
    <row r="94" spans="1:8" ht="28.8" x14ac:dyDescent="0.3">
      <c r="A94" s="8">
        <v>70</v>
      </c>
      <c r="B94" s="10" t="s">
        <v>92</v>
      </c>
      <c r="C94" s="11">
        <f>90+34</f>
        <v>124</v>
      </c>
      <c r="D94" s="11" t="s">
        <v>22</v>
      </c>
      <c r="E94" s="12"/>
      <c r="F94" s="11"/>
      <c r="G94" s="12"/>
      <c r="H94" s="13">
        <f t="shared" si="2"/>
        <v>0</v>
      </c>
    </row>
    <row r="95" spans="1:8" ht="15.6" x14ac:dyDescent="0.3">
      <c r="A95" s="8">
        <v>71</v>
      </c>
      <c r="B95" s="10" t="s">
        <v>93</v>
      </c>
      <c r="C95" s="11">
        <f>200+0</f>
        <v>200</v>
      </c>
      <c r="D95" s="11" t="s">
        <v>22</v>
      </c>
      <c r="E95" s="12"/>
      <c r="F95" s="11"/>
      <c r="G95" s="12"/>
      <c r="H95" s="13">
        <f t="shared" si="2"/>
        <v>0</v>
      </c>
    </row>
    <row r="96" spans="1:8" ht="15.6" x14ac:dyDescent="0.3">
      <c r="A96" s="8">
        <v>72</v>
      </c>
      <c r="B96" s="10" t="s">
        <v>94</v>
      </c>
      <c r="C96" s="11">
        <f>80+20</f>
        <v>100</v>
      </c>
      <c r="D96" s="11" t="s">
        <v>24</v>
      </c>
      <c r="E96" s="12"/>
      <c r="F96" s="11"/>
      <c r="G96" s="12"/>
      <c r="H96" s="13">
        <f t="shared" si="2"/>
        <v>0</v>
      </c>
    </row>
    <row r="97" spans="1:8" ht="15.6" x14ac:dyDescent="0.3">
      <c r="A97" s="8">
        <v>73</v>
      </c>
      <c r="B97" s="10" t="s">
        <v>95</v>
      </c>
      <c r="C97" s="11">
        <f>40+0</f>
        <v>40</v>
      </c>
      <c r="D97" s="11" t="s">
        <v>24</v>
      </c>
      <c r="E97" s="12"/>
      <c r="F97" s="11"/>
      <c r="G97" s="12"/>
      <c r="H97" s="13">
        <f t="shared" si="2"/>
        <v>0</v>
      </c>
    </row>
    <row r="98" spans="1:8" ht="15.6" x14ac:dyDescent="0.3">
      <c r="A98" s="8">
        <v>74</v>
      </c>
      <c r="B98" s="10" t="s">
        <v>96</v>
      </c>
      <c r="C98" s="11">
        <f>10+0</f>
        <v>10</v>
      </c>
      <c r="D98" s="11" t="s">
        <v>24</v>
      </c>
      <c r="E98" s="12"/>
      <c r="F98" s="11"/>
      <c r="G98" s="12"/>
      <c r="H98" s="13">
        <f t="shared" si="2"/>
        <v>0</v>
      </c>
    </row>
    <row r="99" spans="1:8" ht="15.6" x14ac:dyDescent="0.3">
      <c r="A99" s="8">
        <v>75</v>
      </c>
      <c r="B99" s="10" t="s">
        <v>97</v>
      </c>
      <c r="C99" s="11">
        <f>5+100</f>
        <v>105</v>
      </c>
      <c r="D99" s="11" t="s">
        <v>24</v>
      </c>
      <c r="E99" s="12"/>
      <c r="F99" s="11"/>
      <c r="G99" s="12"/>
      <c r="H99" s="13">
        <f t="shared" si="2"/>
        <v>0</v>
      </c>
    </row>
    <row r="100" spans="1:8" ht="15.6" x14ac:dyDescent="0.3">
      <c r="A100" s="8">
        <v>76</v>
      </c>
      <c r="B100" s="10" t="s">
        <v>98</v>
      </c>
      <c r="C100" s="11">
        <f>30+107</f>
        <v>137</v>
      </c>
      <c r="D100" s="11" t="s">
        <v>24</v>
      </c>
      <c r="E100" s="12"/>
      <c r="F100" s="11"/>
      <c r="G100" s="12"/>
      <c r="H100" s="13">
        <f t="shared" si="2"/>
        <v>0</v>
      </c>
    </row>
    <row r="101" spans="1:8" ht="15.6" x14ac:dyDescent="0.3">
      <c r="A101" s="8">
        <v>77</v>
      </c>
      <c r="B101" s="10" t="s">
        <v>99</v>
      </c>
      <c r="C101" s="11">
        <f>250+122</f>
        <v>372</v>
      </c>
      <c r="D101" s="11" t="s">
        <v>24</v>
      </c>
      <c r="E101" s="12"/>
      <c r="F101" s="11"/>
      <c r="G101" s="12"/>
      <c r="H101" s="13">
        <f t="shared" si="2"/>
        <v>0</v>
      </c>
    </row>
    <row r="102" spans="1:8" ht="15.6" x14ac:dyDescent="0.3">
      <c r="A102" s="8">
        <v>78</v>
      </c>
      <c r="B102" s="10" t="s">
        <v>100</v>
      </c>
      <c r="C102" s="11">
        <f>5+50</f>
        <v>55</v>
      </c>
      <c r="D102" s="11" t="s">
        <v>22</v>
      </c>
      <c r="E102" s="12"/>
      <c r="F102" s="11"/>
      <c r="G102" s="12"/>
      <c r="H102" s="13">
        <f t="shared" si="2"/>
        <v>0</v>
      </c>
    </row>
    <row r="103" spans="1:8" ht="15.6" x14ac:dyDescent="0.3">
      <c r="A103" s="8">
        <v>79</v>
      </c>
      <c r="B103" s="10" t="s">
        <v>101</v>
      </c>
      <c r="C103" s="11">
        <f>15+0</f>
        <v>15</v>
      </c>
      <c r="D103" s="11" t="s">
        <v>24</v>
      </c>
      <c r="E103" s="12"/>
      <c r="F103" s="11"/>
      <c r="G103" s="12"/>
      <c r="H103" s="13">
        <f t="shared" si="2"/>
        <v>0</v>
      </c>
    </row>
    <row r="104" spans="1:8" ht="15.6" x14ac:dyDescent="0.3">
      <c r="A104" s="8">
        <v>80</v>
      </c>
      <c r="B104" s="10" t="s">
        <v>102</v>
      </c>
      <c r="C104" s="11">
        <f>50+23</f>
        <v>73</v>
      </c>
      <c r="D104" s="11" t="s">
        <v>22</v>
      </c>
      <c r="E104" s="12"/>
      <c r="F104" s="11"/>
      <c r="G104" s="12"/>
      <c r="H104" s="13">
        <f t="shared" si="2"/>
        <v>0</v>
      </c>
    </row>
    <row r="105" spans="1:8" ht="15.6" x14ac:dyDescent="0.3">
      <c r="A105" s="8">
        <v>81</v>
      </c>
      <c r="B105" s="10" t="s">
        <v>103</v>
      </c>
      <c r="C105" s="11">
        <f>2</f>
        <v>2</v>
      </c>
      <c r="D105" s="11" t="s">
        <v>22</v>
      </c>
      <c r="E105" s="12"/>
      <c r="F105" s="11"/>
      <c r="G105" s="12"/>
      <c r="H105" s="13"/>
    </row>
    <row r="106" spans="1:8" ht="15.6" x14ac:dyDescent="0.3">
      <c r="A106" s="8">
        <v>82</v>
      </c>
      <c r="B106" s="10" t="s">
        <v>104</v>
      </c>
      <c r="C106" s="11">
        <f>10+0</f>
        <v>10</v>
      </c>
      <c r="D106" s="11" t="s">
        <v>24</v>
      </c>
      <c r="E106" s="12"/>
      <c r="F106" s="11"/>
      <c r="G106" s="12"/>
      <c r="H106" s="13">
        <f t="shared" ref="H106:H137" si="3">C106*G106</f>
        <v>0</v>
      </c>
    </row>
    <row r="107" spans="1:8" ht="15.6" x14ac:dyDescent="0.3">
      <c r="A107" s="8">
        <v>83</v>
      </c>
      <c r="B107" s="10" t="s">
        <v>105</v>
      </c>
      <c r="C107" s="11">
        <f>10+30</f>
        <v>40</v>
      </c>
      <c r="D107" s="11" t="s">
        <v>22</v>
      </c>
      <c r="E107" s="12"/>
      <c r="F107" s="11"/>
      <c r="G107" s="12"/>
      <c r="H107" s="13">
        <f t="shared" si="3"/>
        <v>0</v>
      </c>
    </row>
    <row r="108" spans="1:8" ht="28.8" x14ac:dyDescent="0.3">
      <c r="A108" s="8">
        <v>84</v>
      </c>
      <c r="B108" s="10" t="s">
        <v>106</v>
      </c>
      <c r="C108" s="11">
        <f>0+10</f>
        <v>10</v>
      </c>
      <c r="D108" s="11" t="s">
        <v>22</v>
      </c>
      <c r="E108" s="12"/>
      <c r="F108" s="11"/>
      <c r="G108" s="12"/>
      <c r="H108" s="13">
        <f t="shared" si="3"/>
        <v>0</v>
      </c>
    </row>
    <row r="109" spans="1:8" ht="28.8" x14ac:dyDescent="0.3">
      <c r="A109" s="8">
        <v>85</v>
      </c>
      <c r="B109" s="10" t="s">
        <v>107</v>
      </c>
      <c r="C109" s="11">
        <f>100+20</f>
        <v>120</v>
      </c>
      <c r="D109" s="11" t="s">
        <v>24</v>
      </c>
      <c r="E109" s="12"/>
      <c r="F109" s="11"/>
      <c r="G109" s="12"/>
      <c r="H109" s="13">
        <f t="shared" si="3"/>
        <v>0</v>
      </c>
    </row>
    <row r="110" spans="1:8" ht="15.6" x14ac:dyDescent="0.3">
      <c r="A110" s="8">
        <v>86</v>
      </c>
      <c r="B110" s="10" t="s">
        <v>108</v>
      </c>
      <c r="C110" s="11">
        <f>10+4</f>
        <v>14</v>
      </c>
      <c r="D110" s="11" t="s">
        <v>22</v>
      </c>
      <c r="E110" s="12"/>
      <c r="F110" s="11"/>
      <c r="G110" s="12"/>
      <c r="H110" s="13">
        <f t="shared" si="3"/>
        <v>0</v>
      </c>
    </row>
    <row r="111" spans="1:8" ht="28.8" x14ac:dyDescent="0.3">
      <c r="A111" s="8">
        <v>87</v>
      </c>
      <c r="B111" s="10" t="s">
        <v>109</v>
      </c>
      <c r="C111" s="11">
        <f>25+16</f>
        <v>41</v>
      </c>
      <c r="D111" s="11" t="s">
        <v>22</v>
      </c>
      <c r="E111" s="12"/>
      <c r="F111" s="11"/>
      <c r="G111" s="12"/>
      <c r="H111" s="13">
        <f t="shared" si="3"/>
        <v>0</v>
      </c>
    </row>
    <row r="112" spans="1:8" ht="15.6" x14ac:dyDescent="0.3">
      <c r="A112" s="8">
        <v>88</v>
      </c>
      <c r="B112" s="10" t="s">
        <v>110</v>
      </c>
      <c r="C112" s="11">
        <f>2+2</f>
        <v>4</v>
      </c>
      <c r="D112" s="11" t="s">
        <v>22</v>
      </c>
      <c r="E112" s="12"/>
      <c r="F112" s="11"/>
      <c r="G112" s="12"/>
      <c r="H112" s="13">
        <f t="shared" si="3"/>
        <v>0</v>
      </c>
    </row>
    <row r="113" spans="1:8" ht="15.6" x14ac:dyDescent="0.3">
      <c r="A113" s="8">
        <v>89</v>
      </c>
      <c r="B113" s="10" t="s">
        <v>111</v>
      </c>
      <c r="C113" s="11">
        <f>20+65</f>
        <v>85</v>
      </c>
      <c r="D113" s="11" t="s">
        <v>22</v>
      </c>
      <c r="E113" s="12"/>
      <c r="F113" s="11"/>
      <c r="G113" s="12"/>
      <c r="H113" s="13">
        <f t="shared" si="3"/>
        <v>0</v>
      </c>
    </row>
    <row r="114" spans="1:8" ht="28.8" x14ac:dyDescent="0.3">
      <c r="A114" s="8">
        <v>90</v>
      </c>
      <c r="B114" s="10" t="s">
        <v>112</v>
      </c>
      <c r="C114" s="11">
        <f>60+35</f>
        <v>95</v>
      </c>
      <c r="D114" s="11" t="s">
        <v>22</v>
      </c>
      <c r="E114" s="12"/>
      <c r="F114" s="11"/>
      <c r="G114" s="12"/>
      <c r="H114" s="13">
        <f t="shared" si="3"/>
        <v>0</v>
      </c>
    </row>
    <row r="115" spans="1:8" ht="60" customHeight="1" x14ac:dyDescent="0.3">
      <c r="A115" s="8">
        <v>91</v>
      </c>
      <c r="B115" s="10" t="s">
        <v>113</v>
      </c>
      <c r="C115" s="11">
        <f>500+240</f>
        <v>740</v>
      </c>
      <c r="D115" s="11" t="s">
        <v>22</v>
      </c>
      <c r="E115" s="12"/>
      <c r="F115" s="11"/>
      <c r="G115" s="12"/>
      <c r="H115" s="13">
        <f t="shared" si="3"/>
        <v>0</v>
      </c>
    </row>
    <row r="116" spans="1:8" ht="15.6" x14ac:dyDescent="0.3">
      <c r="A116" s="8">
        <v>92</v>
      </c>
      <c r="B116" s="10" t="s">
        <v>114</v>
      </c>
      <c r="C116" s="11">
        <f>10+5</f>
        <v>15</v>
      </c>
      <c r="D116" s="11" t="s">
        <v>24</v>
      </c>
      <c r="E116" s="12"/>
      <c r="F116" s="11"/>
      <c r="G116" s="12"/>
      <c r="H116" s="13">
        <f t="shared" si="3"/>
        <v>0</v>
      </c>
    </row>
    <row r="117" spans="1:8" ht="28.8" x14ac:dyDescent="0.3">
      <c r="A117" s="8">
        <v>93</v>
      </c>
      <c r="B117" s="10" t="s">
        <v>115</v>
      </c>
      <c r="C117" s="11">
        <f>3700+2580</f>
        <v>6280</v>
      </c>
      <c r="D117" s="11" t="s">
        <v>22</v>
      </c>
      <c r="E117" s="12"/>
      <c r="F117" s="11"/>
      <c r="G117" s="12"/>
      <c r="H117" s="13">
        <f t="shared" si="3"/>
        <v>0</v>
      </c>
    </row>
    <row r="118" spans="1:8" ht="28.8" x14ac:dyDescent="0.3">
      <c r="A118" s="8">
        <v>94</v>
      </c>
      <c r="B118" s="10" t="s">
        <v>116</v>
      </c>
      <c r="C118" s="11">
        <f>330+123</f>
        <v>453</v>
      </c>
      <c r="D118" s="11" t="s">
        <v>22</v>
      </c>
      <c r="E118" s="12"/>
      <c r="F118" s="11"/>
      <c r="G118" s="12"/>
      <c r="H118" s="13">
        <f t="shared" si="3"/>
        <v>0</v>
      </c>
    </row>
    <row r="119" spans="1:8" ht="43.2" x14ac:dyDescent="0.3">
      <c r="A119" s="8">
        <v>95</v>
      </c>
      <c r="B119" s="10" t="s">
        <v>117</v>
      </c>
      <c r="C119" s="11">
        <f>161+123</f>
        <v>284</v>
      </c>
      <c r="D119" s="11" t="s">
        <v>22</v>
      </c>
      <c r="E119" s="12"/>
      <c r="F119" s="11"/>
      <c r="G119" s="12"/>
      <c r="H119" s="13">
        <f t="shared" si="3"/>
        <v>0</v>
      </c>
    </row>
    <row r="120" spans="1:8" ht="15.6" x14ac:dyDescent="0.3">
      <c r="A120" s="8">
        <v>96</v>
      </c>
      <c r="B120" s="10" t="s">
        <v>118</v>
      </c>
      <c r="C120" s="11">
        <f>110+86</f>
        <v>196</v>
      </c>
      <c r="D120" s="11" t="s">
        <v>22</v>
      </c>
      <c r="E120" s="12"/>
      <c r="F120" s="11"/>
      <c r="G120" s="12"/>
      <c r="H120" s="13">
        <f t="shared" si="3"/>
        <v>0</v>
      </c>
    </row>
    <row r="121" spans="1:8" ht="43.2" x14ac:dyDescent="0.3">
      <c r="A121" s="8">
        <v>97</v>
      </c>
      <c r="B121" s="10" t="s">
        <v>119</v>
      </c>
      <c r="C121" s="11">
        <f>850+120</f>
        <v>970</v>
      </c>
      <c r="D121" s="11" t="s">
        <v>22</v>
      </c>
      <c r="E121" s="12"/>
      <c r="F121" s="11"/>
      <c r="G121" s="12"/>
      <c r="H121" s="13">
        <f t="shared" si="3"/>
        <v>0</v>
      </c>
    </row>
    <row r="122" spans="1:8" ht="28.8" x14ac:dyDescent="0.3">
      <c r="A122" s="8">
        <v>98</v>
      </c>
      <c r="B122" s="10" t="s">
        <v>120</v>
      </c>
      <c r="C122" s="11">
        <f>750+400</f>
        <v>1150</v>
      </c>
      <c r="D122" s="11" t="s">
        <v>22</v>
      </c>
      <c r="E122" s="12"/>
      <c r="F122" s="11"/>
      <c r="G122" s="12"/>
      <c r="H122" s="13">
        <f t="shared" si="3"/>
        <v>0</v>
      </c>
    </row>
    <row r="123" spans="1:8" ht="15.6" x14ac:dyDescent="0.3">
      <c r="A123" s="8">
        <v>99</v>
      </c>
      <c r="B123" s="10" t="s">
        <v>121</v>
      </c>
      <c r="C123" s="11">
        <f>20+10</f>
        <v>30</v>
      </c>
      <c r="D123" s="11" t="s">
        <v>22</v>
      </c>
      <c r="E123" s="12"/>
      <c r="F123" s="11"/>
      <c r="G123" s="12"/>
      <c r="H123" s="13">
        <f t="shared" si="3"/>
        <v>0</v>
      </c>
    </row>
    <row r="124" spans="1:8" ht="15.6" x14ac:dyDescent="0.3">
      <c r="A124" s="8">
        <v>100</v>
      </c>
      <c r="B124" s="10" t="s">
        <v>122</v>
      </c>
      <c r="C124" s="11">
        <f>15+55</f>
        <v>70</v>
      </c>
      <c r="D124" s="11" t="s">
        <v>22</v>
      </c>
      <c r="E124" s="12"/>
      <c r="F124" s="11"/>
      <c r="G124" s="12"/>
      <c r="H124" s="13">
        <f t="shared" si="3"/>
        <v>0</v>
      </c>
    </row>
    <row r="125" spans="1:8" ht="43.2" x14ac:dyDescent="0.3">
      <c r="A125" s="8">
        <v>101</v>
      </c>
      <c r="B125" s="10" t="s">
        <v>123</v>
      </c>
      <c r="C125" s="11">
        <f>10+2</f>
        <v>12</v>
      </c>
      <c r="D125" s="11" t="s">
        <v>22</v>
      </c>
      <c r="E125" s="12"/>
      <c r="F125" s="11"/>
      <c r="G125" s="12"/>
      <c r="H125" s="13">
        <f t="shared" si="3"/>
        <v>0</v>
      </c>
    </row>
    <row r="126" spans="1:8" ht="15.6" x14ac:dyDescent="0.3">
      <c r="A126" s="8">
        <v>102</v>
      </c>
      <c r="B126" s="10" t="s">
        <v>124</v>
      </c>
      <c r="C126" s="11">
        <f>50+113</f>
        <v>163</v>
      </c>
      <c r="D126" s="11" t="s">
        <v>22</v>
      </c>
      <c r="E126" s="12"/>
      <c r="F126" s="11"/>
      <c r="G126" s="12"/>
      <c r="H126" s="13">
        <f t="shared" si="3"/>
        <v>0</v>
      </c>
    </row>
    <row r="127" spans="1:8" ht="57.6" x14ac:dyDescent="0.3">
      <c r="A127" s="8">
        <v>103</v>
      </c>
      <c r="B127" s="10" t="s">
        <v>125</v>
      </c>
      <c r="C127" s="11">
        <f>20+12</f>
        <v>32</v>
      </c>
      <c r="D127" s="11" t="s">
        <v>22</v>
      </c>
      <c r="E127" s="12"/>
      <c r="F127" s="11"/>
      <c r="G127" s="12"/>
      <c r="H127" s="13">
        <f t="shared" si="3"/>
        <v>0</v>
      </c>
    </row>
    <row r="128" spans="1:8" ht="28.8" x14ac:dyDescent="0.3">
      <c r="A128" s="8">
        <v>104</v>
      </c>
      <c r="B128" s="10" t="s">
        <v>126</v>
      </c>
      <c r="C128" s="11">
        <f>161+123</f>
        <v>284</v>
      </c>
      <c r="D128" s="11" t="s">
        <v>22</v>
      </c>
      <c r="E128" s="12"/>
      <c r="F128" s="11"/>
      <c r="G128" s="12"/>
      <c r="H128" s="13">
        <f t="shared" si="3"/>
        <v>0</v>
      </c>
    </row>
    <row r="129" spans="1:8" ht="57.6" x14ac:dyDescent="0.3">
      <c r="A129" s="8">
        <v>105</v>
      </c>
      <c r="B129" s="10" t="s">
        <v>127</v>
      </c>
      <c r="C129" s="11">
        <f>100+20</f>
        <v>120</v>
      </c>
      <c r="D129" s="11" t="s">
        <v>24</v>
      </c>
      <c r="E129" s="12"/>
      <c r="F129" s="11"/>
      <c r="G129" s="12"/>
      <c r="H129" s="13">
        <f t="shared" si="3"/>
        <v>0</v>
      </c>
    </row>
    <row r="130" spans="1:8" ht="43.2" x14ac:dyDescent="0.3">
      <c r="A130" s="8">
        <v>106</v>
      </c>
      <c r="B130" s="10" t="s">
        <v>128</v>
      </c>
      <c r="C130" s="11">
        <f>25+5</f>
        <v>30</v>
      </c>
      <c r="D130" s="11" t="s">
        <v>22</v>
      </c>
      <c r="E130" s="12"/>
      <c r="F130" s="11"/>
      <c r="G130" s="12"/>
      <c r="H130" s="13">
        <f t="shared" si="3"/>
        <v>0</v>
      </c>
    </row>
    <row r="131" spans="1:8" ht="43.2" x14ac:dyDescent="0.3">
      <c r="A131" s="8">
        <v>107</v>
      </c>
      <c r="B131" s="10" t="s">
        <v>129</v>
      </c>
      <c r="C131" s="11">
        <f>50</f>
        <v>50</v>
      </c>
      <c r="D131" s="11" t="s">
        <v>24</v>
      </c>
      <c r="E131" s="12"/>
      <c r="F131" s="11"/>
      <c r="G131" s="12"/>
      <c r="H131" s="13">
        <f t="shared" si="3"/>
        <v>0</v>
      </c>
    </row>
    <row r="132" spans="1:8" ht="15.6" x14ac:dyDescent="0.3">
      <c r="A132" s="8">
        <v>108</v>
      </c>
      <c r="B132" s="10" t="s">
        <v>130</v>
      </c>
      <c r="C132" s="11">
        <f>0+40</f>
        <v>40</v>
      </c>
      <c r="D132" s="11" t="s">
        <v>22</v>
      </c>
      <c r="E132" s="12"/>
      <c r="F132" s="11"/>
      <c r="G132" s="12"/>
      <c r="H132" s="13">
        <f t="shared" si="3"/>
        <v>0</v>
      </c>
    </row>
    <row r="133" spans="1:8" ht="15.6" x14ac:dyDescent="0.3">
      <c r="A133" s="8">
        <v>109</v>
      </c>
      <c r="B133" s="10" t="s">
        <v>131</v>
      </c>
      <c r="C133" s="11">
        <f>80+42</f>
        <v>122</v>
      </c>
      <c r="D133" s="11" t="s">
        <v>24</v>
      </c>
      <c r="E133" s="12"/>
      <c r="F133" s="11"/>
      <c r="G133" s="12"/>
      <c r="H133" s="13">
        <f t="shared" si="3"/>
        <v>0</v>
      </c>
    </row>
    <row r="134" spans="1:8" ht="15.6" x14ac:dyDescent="0.3">
      <c r="A134" s="8">
        <v>110</v>
      </c>
      <c r="B134" s="10" t="s">
        <v>132</v>
      </c>
      <c r="C134" s="11">
        <f>20+12</f>
        <v>32</v>
      </c>
      <c r="D134" s="11" t="s">
        <v>24</v>
      </c>
      <c r="E134" s="12"/>
      <c r="F134" s="11"/>
      <c r="G134" s="12"/>
      <c r="H134" s="13">
        <f t="shared" si="3"/>
        <v>0</v>
      </c>
    </row>
    <row r="135" spans="1:8" ht="57.6" x14ac:dyDescent="0.3">
      <c r="A135" s="8">
        <v>111</v>
      </c>
      <c r="B135" s="10" t="s">
        <v>133</v>
      </c>
      <c r="C135" s="11">
        <f>15+12</f>
        <v>27</v>
      </c>
      <c r="D135" s="11" t="s">
        <v>22</v>
      </c>
      <c r="E135" s="12"/>
      <c r="F135" s="11"/>
      <c r="G135" s="12"/>
      <c r="H135" s="13">
        <f t="shared" si="3"/>
        <v>0</v>
      </c>
    </row>
    <row r="136" spans="1:8" ht="45" customHeight="1" x14ac:dyDescent="0.3">
      <c r="A136" s="8">
        <v>112</v>
      </c>
      <c r="B136" s="10" t="s">
        <v>134</v>
      </c>
      <c r="C136" s="11">
        <f>10+4</f>
        <v>14</v>
      </c>
      <c r="D136" s="11" t="s">
        <v>22</v>
      </c>
      <c r="E136" s="12"/>
      <c r="F136" s="11"/>
      <c r="G136" s="12"/>
      <c r="H136" s="13">
        <f t="shared" si="3"/>
        <v>0</v>
      </c>
    </row>
    <row r="137" spans="1:8" ht="15.6" x14ac:dyDescent="0.3">
      <c r="A137" s="8">
        <v>113</v>
      </c>
      <c r="B137" s="10" t="s">
        <v>135</v>
      </c>
      <c r="C137" s="11">
        <f>350+30</f>
        <v>380</v>
      </c>
      <c r="D137" s="11" t="s">
        <v>24</v>
      </c>
      <c r="E137" s="12"/>
      <c r="F137" s="11"/>
      <c r="G137" s="12"/>
      <c r="H137" s="13">
        <f t="shared" si="3"/>
        <v>0</v>
      </c>
    </row>
    <row r="138" spans="1:8" ht="15.6" x14ac:dyDescent="0.3">
      <c r="A138" s="8">
        <v>114</v>
      </c>
      <c r="B138" s="10" t="s">
        <v>136</v>
      </c>
      <c r="C138" s="11">
        <f>30+0</f>
        <v>30</v>
      </c>
      <c r="D138" s="11" t="s">
        <v>22</v>
      </c>
      <c r="E138" s="12"/>
      <c r="F138" s="11"/>
      <c r="G138" s="12"/>
      <c r="H138" s="13">
        <f t="shared" ref="H138:H169" si="4">C138*G138</f>
        <v>0</v>
      </c>
    </row>
    <row r="139" spans="1:8" ht="15.6" x14ac:dyDescent="0.3">
      <c r="A139" s="8">
        <v>115</v>
      </c>
      <c r="B139" s="14" t="s">
        <v>137</v>
      </c>
      <c r="C139" s="11">
        <f>10+52</f>
        <v>62</v>
      </c>
      <c r="D139" s="11" t="s">
        <v>22</v>
      </c>
      <c r="E139" s="12"/>
      <c r="F139" s="11"/>
      <c r="G139" s="12"/>
      <c r="H139" s="13">
        <f t="shared" si="4"/>
        <v>0</v>
      </c>
    </row>
    <row r="140" spans="1:8" ht="15.6" x14ac:dyDescent="0.3">
      <c r="A140" s="8">
        <v>116</v>
      </c>
      <c r="B140" s="10" t="s">
        <v>138</v>
      </c>
      <c r="C140" s="11">
        <f>10+0</f>
        <v>10</v>
      </c>
      <c r="D140" s="11" t="s">
        <v>22</v>
      </c>
      <c r="E140" s="12"/>
      <c r="F140" s="11"/>
      <c r="G140" s="12"/>
      <c r="H140" s="13">
        <f t="shared" si="4"/>
        <v>0</v>
      </c>
    </row>
    <row r="141" spans="1:8" ht="15.6" x14ac:dyDescent="0.3">
      <c r="A141" s="8">
        <v>117</v>
      </c>
      <c r="B141" s="10" t="s">
        <v>139</v>
      </c>
      <c r="C141" s="11">
        <f>20+10</f>
        <v>30</v>
      </c>
      <c r="D141" s="11" t="s">
        <v>22</v>
      </c>
      <c r="E141" s="12"/>
      <c r="F141" s="11"/>
      <c r="G141" s="12"/>
      <c r="H141" s="13">
        <f t="shared" si="4"/>
        <v>0</v>
      </c>
    </row>
    <row r="142" spans="1:8" ht="15.6" x14ac:dyDescent="0.3">
      <c r="A142" s="8">
        <v>118</v>
      </c>
      <c r="B142" s="10" t="s">
        <v>140</v>
      </c>
      <c r="C142" s="11">
        <f>10+72</f>
        <v>82</v>
      </c>
      <c r="D142" s="11" t="s">
        <v>22</v>
      </c>
      <c r="E142" s="12"/>
      <c r="F142" s="11"/>
      <c r="G142" s="12"/>
      <c r="H142" s="13">
        <f t="shared" si="4"/>
        <v>0</v>
      </c>
    </row>
    <row r="143" spans="1:8" ht="15.6" x14ac:dyDescent="0.3">
      <c r="A143" s="8">
        <v>119</v>
      </c>
      <c r="B143" s="10" t="s">
        <v>141</v>
      </c>
      <c r="C143" s="11">
        <f>35+4</f>
        <v>39</v>
      </c>
      <c r="D143" s="11" t="s">
        <v>22</v>
      </c>
      <c r="E143" s="12"/>
      <c r="F143" s="11"/>
      <c r="G143" s="12"/>
      <c r="H143" s="13">
        <f t="shared" si="4"/>
        <v>0</v>
      </c>
    </row>
    <row r="144" spans="1:8" ht="28.8" x14ac:dyDescent="0.3">
      <c r="A144" s="8">
        <v>120</v>
      </c>
      <c r="B144" s="10" t="s">
        <v>142</v>
      </c>
      <c r="C144" s="11">
        <f>5+15</f>
        <v>20</v>
      </c>
      <c r="D144" s="11" t="s">
        <v>22</v>
      </c>
      <c r="E144" s="12"/>
      <c r="F144" s="11"/>
      <c r="G144" s="12"/>
      <c r="H144" s="13">
        <f t="shared" si="4"/>
        <v>0</v>
      </c>
    </row>
    <row r="145" spans="1:8" ht="15.6" x14ac:dyDescent="0.3">
      <c r="A145" s="8">
        <v>121</v>
      </c>
      <c r="B145" s="10" t="s">
        <v>143</v>
      </c>
      <c r="C145" s="11">
        <f>20+0</f>
        <v>20</v>
      </c>
      <c r="D145" s="11" t="s">
        <v>22</v>
      </c>
      <c r="E145" s="12"/>
      <c r="F145" s="11"/>
      <c r="G145" s="12"/>
      <c r="H145" s="13">
        <f t="shared" si="4"/>
        <v>0</v>
      </c>
    </row>
    <row r="146" spans="1:8" ht="15.6" x14ac:dyDescent="0.3">
      <c r="A146" s="8">
        <v>122</v>
      </c>
      <c r="B146" s="10" t="s">
        <v>144</v>
      </c>
      <c r="C146" s="11">
        <f>60+16</f>
        <v>76</v>
      </c>
      <c r="D146" s="11" t="s">
        <v>22</v>
      </c>
      <c r="E146" s="12"/>
      <c r="F146" s="11"/>
      <c r="G146" s="12"/>
      <c r="H146" s="13">
        <f t="shared" si="4"/>
        <v>0</v>
      </c>
    </row>
    <row r="147" spans="1:8" ht="28.8" x14ac:dyDescent="0.3">
      <c r="A147" s="8">
        <v>123</v>
      </c>
      <c r="B147" s="10" t="s">
        <v>145</v>
      </c>
      <c r="C147" s="11">
        <f>100+28</f>
        <v>128</v>
      </c>
      <c r="D147" s="11" t="s">
        <v>22</v>
      </c>
      <c r="E147" s="12"/>
      <c r="F147" s="11"/>
      <c r="G147" s="12"/>
      <c r="H147" s="13">
        <f t="shared" si="4"/>
        <v>0</v>
      </c>
    </row>
    <row r="148" spans="1:8" ht="43.2" x14ac:dyDescent="0.3">
      <c r="A148" s="8">
        <v>124</v>
      </c>
      <c r="B148" s="10" t="s">
        <v>146</v>
      </c>
      <c r="C148" s="11">
        <f>40+60</f>
        <v>100</v>
      </c>
      <c r="D148" s="11" t="s">
        <v>22</v>
      </c>
      <c r="E148" s="12"/>
      <c r="F148" s="11"/>
      <c r="G148" s="12"/>
      <c r="H148" s="13">
        <f t="shared" si="4"/>
        <v>0</v>
      </c>
    </row>
    <row r="149" spans="1:8" ht="15.6" x14ac:dyDescent="0.3">
      <c r="A149" s="8">
        <v>125</v>
      </c>
      <c r="B149" s="10" t="s">
        <v>147</v>
      </c>
      <c r="C149" s="11">
        <f>20+2</f>
        <v>22</v>
      </c>
      <c r="D149" s="11" t="s">
        <v>24</v>
      </c>
      <c r="E149" s="12"/>
      <c r="F149" s="11"/>
      <c r="G149" s="12"/>
      <c r="H149" s="13">
        <f t="shared" si="4"/>
        <v>0</v>
      </c>
    </row>
    <row r="150" spans="1:8" ht="15.6" x14ac:dyDescent="0.3">
      <c r="A150" s="8">
        <v>126</v>
      </c>
      <c r="B150" s="10" t="s">
        <v>148</v>
      </c>
      <c r="C150" s="11">
        <f>20+0</f>
        <v>20</v>
      </c>
      <c r="D150" s="11" t="s">
        <v>24</v>
      </c>
      <c r="E150" s="12"/>
      <c r="F150" s="11"/>
      <c r="G150" s="12"/>
      <c r="H150" s="13">
        <f t="shared" si="4"/>
        <v>0</v>
      </c>
    </row>
    <row r="151" spans="1:8" ht="28.8" x14ac:dyDescent="0.3">
      <c r="A151" s="8">
        <v>127</v>
      </c>
      <c r="B151" s="10" t="s">
        <v>149</v>
      </c>
      <c r="C151" s="11">
        <f>10+20</f>
        <v>30</v>
      </c>
      <c r="D151" s="11" t="s">
        <v>24</v>
      </c>
      <c r="E151" s="12"/>
      <c r="F151" s="11"/>
      <c r="G151" s="12"/>
      <c r="H151" s="13">
        <f t="shared" si="4"/>
        <v>0</v>
      </c>
    </row>
    <row r="152" spans="1:8" ht="28.8" x14ac:dyDescent="0.3">
      <c r="A152" s="8">
        <v>128</v>
      </c>
      <c r="B152" s="10" t="s">
        <v>150</v>
      </c>
      <c r="C152" s="11">
        <f>10+2</f>
        <v>12</v>
      </c>
      <c r="D152" s="11" t="s">
        <v>24</v>
      </c>
      <c r="E152" s="12"/>
      <c r="F152" s="11"/>
      <c r="G152" s="12"/>
      <c r="H152" s="13">
        <f t="shared" si="4"/>
        <v>0</v>
      </c>
    </row>
    <row r="153" spans="1:8" ht="45" customHeight="1" x14ac:dyDescent="0.3">
      <c r="A153" s="8">
        <v>129</v>
      </c>
      <c r="B153" s="10" t="s">
        <v>151</v>
      </c>
      <c r="C153" s="11">
        <f>20+27</f>
        <v>47</v>
      </c>
      <c r="D153" s="11" t="s">
        <v>24</v>
      </c>
      <c r="E153" s="12"/>
      <c r="F153" s="11"/>
      <c r="G153" s="12"/>
      <c r="H153" s="13">
        <f t="shared" si="4"/>
        <v>0</v>
      </c>
    </row>
    <row r="154" spans="1:8" ht="15.6" x14ac:dyDescent="0.3">
      <c r="A154" s="8">
        <v>130</v>
      </c>
      <c r="B154" s="10" t="s">
        <v>152</v>
      </c>
      <c r="C154" s="11">
        <f>5+5</f>
        <v>10</v>
      </c>
      <c r="D154" s="11" t="s">
        <v>22</v>
      </c>
      <c r="E154" s="12"/>
      <c r="F154" s="11"/>
      <c r="G154" s="12"/>
      <c r="H154" s="13">
        <f t="shared" si="4"/>
        <v>0</v>
      </c>
    </row>
    <row r="155" spans="1:8" ht="15.6" x14ac:dyDescent="0.3">
      <c r="A155" s="8">
        <v>131</v>
      </c>
      <c r="B155" s="10" t="s">
        <v>153</v>
      </c>
      <c r="C155" s="11">
        <f>5+3</f>
        <v>8</v>
      </c>
      <c r="D155" s="11" t="s">
        <v>22</v>
      </c>
      <c r="E155" s="12"/>
      <c r="F155" s="11"/>
      <c r="G155" s="12"/>
      <c r="H155" s="13">
        <f t="shared" si="4"/>
        <v>0</v>
      </c>
    </row>
    <row r="156" spans="1:8" ht="15.6" x14ac:dyDescent="0.3">
      <c r="A156" s="8">
        <v>132</v>
      </c>
      <c r="B156" s="10" t="s">
        <v>154</v>
      </c>
      <c r="C156" s="11">
        <f>300+200</f>
        <v>500</v>
      </c>
      <c r="D156" s="11" t="s">
        <v>22</v>
      </c>
      <c r="E156" s="12"/>
      <c r="F156" s="11"/>
      <c r="G156" s="12"/>
      <c r="H156" s="13">
        <f t="shared" si="4"/>
        <v>0</v>
      </c>
    </row>
    <row r="157" spans="1:8" ht="15.6" x14ac:dyDescent="0.3">
      <c r="A157" s="8">
        <v>133</v>
      </c>
      <c r="B157" s="10" t="s">
        <v>155</v>
      </c>
      <c r="C157" s="11">
        <f>2+1</f>
        <v>3</v>
      </c>
      <c r="D157" s="11" t="s">
        <v>22</v>
      </c>
      <c r="E157" s="12"/>
      <c r="F157" s="11"/>
      <c r="G157" s="12"/>
      <c r="H157" s="13">
        <f t="shared" si="4"/>
        <v>0</v>
      </c>
    </row>
    <row r="158" spans="1:8" ht="28.8" x14ac:dyDescent="0.3">
      <c r="A158" s="8">
        <v>134</v>
      </c>
      <c r="B158" s="10" t="s">
        <v>156</v>
      </c>
      <c r="C158" s="11">
        <f>20+13</f>
        <v>33</v>
      </c>
      <c r="D158" s="11" t="s">
        <v>22</v>
      </c>
      <c r="E158" s="12"/>
      <c r="F158" s="11"/>
      <c r="G158" s="12"/>
      <c r="H158" s="13">
        <f t="shared" si="4"/>
        <v>0</v>
      </c>
    </row>
    <row r="159" spans="1:8" ht="28.8" x14ac:dyDescent="0.3">
      <c r="A159" s="8">
        <v>135</v>
      </c>
      <c r="B159" s="10" t="s">
        <v>157</v>
      </c>
      <c r="C159" s="11">
        <f>150+190</f>
        <v>340</v>
      </c>
      <c r="D159" s="11" t="s">
        <v>22</v>
      </c>
      <c r="E159" s="12"/>
      <c r="F159" s="11"/>
      <c r="G159" s="12"/>
      <c r="H159" s="13">
        <f t="shared" si="4"/>
        <v>0</v>
      </c>
    </row>
    <row r="160" spans="1:8" ht="28.8" x14ac:dyDescent="0.3">
      <c r="A160" s="8">
        <v>136</v>
      </c>
      <c r="B160" s="10" t="s">
        <v>158</v>
      </c>
      <c r="C160" s="11">
        <f>75+0</f>
        <v>75</v>
      </c>
      <c r="D160" s="11" t="s">
        <v>22</v>
      </c>
      <c r="E160" s="12"/>
      <c r="F160" s="11"/>
      <c r="G160" s="12"/>
      <c r="H160" s="13">
        <f t="shared" si="4"/>
        <v>0</v>
      </c>
    </row>
    <row r="161" spans="1:8" ht="43.2" x14ac:dyDescent="0.3">
      <c r="A161" s="8">
        <v>137</v>
      </c>
      <c r="B161" s="10" t="s">
        <v>159</v>
      </c>
      <c r="C161" s="11">
        <f>70+82</f>
        <v>152</v>
      </c>
      <c r="D161" s="11" t="s">
        <v>22</v>
      </c>
      <c r="E161" s="12"/>
      <c r="F161" s="11"/>
      <c r="G161" s="12"/>
      <c r="H161" s="13">
        <f t="shared" si="4"/>
        <v>0</v>
      </c>
    </row>
    <row r="162" spans="1:8" ht="15.6" x14ac:dyDescent="0.3">
      <c r="A162" s="8">
        <v>138</v>
      </c>
      <c r="B162" s="10" t="s">
        <v>160</v>
      </c>
      <c r="C162" s="11">
        <f>40+25</f>
        <v>65</v>
      </c>
      <c r="D162" s="11" t="s">
        <v>22</v>
      </c>
      <c r="E162" s="12"/>
      <c r="F162" s="11"/>
      <c r="G162" s="12"/>
      <c r="H162" s="13">
        <f t="shared" si="4"/>
        <v>0</v>
      </c>
    </row>
    <row r="163" spans="1:8" ht="19.2" customHeight="1" x14ac:dyDescent="0.3">
      <c r="A163" s="8">
        <v>139</v>
      </c>
      <c r="B163" s="10" t="s">
        <v>161</v>
      </c>
      <c r="C163" s="11">
        <f>15+4</f>
        <v>19</v>
      </c>
      <c r="D163" s="11" t="s">
        <v>22</v>
      </c>
      <c r="E163" s="12"/>
      <c r="F163" s="11"/>
      <c r="G163" s="12"/>
      <c r="H163" s="13">
        <f t="shared" si="4"/>
        <v>0</v>
      </c>
    </row>
    <row r="164" spans="1:8" ht="15.6" x14ac:dyDescent="0.3">
      <c r="A164" s="8">
        <v>140</v>
      </c>
      <c r="B164" s="10" t="s">
        <v>162</v>
      </c>
      <c r="C164" s="11">
        <f>270+0</f>
        <v>270</v>
      </c>
      <c r="D164" s="11" t="s">
        <v>24</v>
      </c>
      <c r="E164" s="12"/>
      <c r="F164" s="11"/>
      <c r="G164" s="12"/>
      <c r="H164" s="13">
        <f t="shared" si="4"/>
        <v>0</v>
      </c>
    </row>
    <row r="165" spans="1:8" ht="15.6" x14ac:dyDescent="0.3">
      <c r="A165" s="8">
        <v>141</v>
      </c>
      <c r="B165" s="10" t="s">
        <v>163</v>
      </c>
      <c r="C165" s="11">
        <f>5+2</f>
        <v>7</v>
      </c>
      <c r="D165" s="11" t="s">
        <v>22</v>
      </c>
      <c r="E165" s="12"/>
      <c r="F165" s="11"/>
      <c r="G165" s="12"/>
      <c r="H165" s="13">
        <f t="shared" si="4"/>
        <v>0</v>
      </c>
    </row>
    <row r="166" spans="1:8" ht="15.6" x14ac:dyDescent="0.3">
      <c r="A166" s="8">
        <v>142</v>
      </c>
      <c r="B166" s="10" t="s">
        <v>164</v>
      </c>
      <c r="C166" s="11">
        <f>120+12</f>
        <v>132</v>
      </c>
      <c r="D166" s="11" t="s">
        <v>22</v>
      </c>
      <c r="E166" s="12"/>
      <c r="F166" s="11"/>
      <c r="G166" s="12"/>
      <c r="H166" s="13">
        <f t="shared" si="4"/>
        <v>0</v>
      </c>
    </row>
    <row r="167" spans="1:8" ht="28.8" x14ac:dyDescent="0.3">
      <c r="A167" s="8">
        <v>143</v>
      </c>
      <c r="B167" s="10" t="s">
        <v>165</v>
      </c>
      <c r="C167" s="11">
        <f>320+124</f>
        <v>444</v>
      </c>
      <c r="D167" s="11" t="s">
        <v>22</v>
      </c>
      <c r="E167" s="12"/>
      <c r="F167" s="11"/>
      <c r="G167" s="12"/>
      <c r="H167" s="13">
        <f t="shared" si="4"/>
        <v>0</v>
      </c>
    </row>
    <row r="168" spans="1:8" ht="15.6" x14ac:dyDescent="0.3">
      <c r="A168" s="8">
        <v>144</v>
      </c>
      <c r="B168" s="10" t="s">
        <v>166</v>
      </c>
      <c r="C168" s="11">
        <f>161+300</f>
        <v>461</v>
      </c>
      <c r="D168" s="11" t="s">
        <v>22</v>
      </c>
      <c r="E168" s="12"/>
      <c r="F168" s="11"/>
      <c r="G168" s="12"/>
      <c r="H168" s="13">
        <f t="shared" si="4"/>
        <v>0</v>
      </c>
    </row>
    <row r="169" spans="1:8" ht="15.6" x14ac:dyDescent="0.3">
      <c r="A169" s="8">
        <v>145</v>
      </c>
      <c r="B169" s="10" t="s">
        <v>167</v>
      </c>
      <c r="C169" s="11">
        <f>120+100</f>
        <v>220</v>
      </c>
      <c r="D169" s="11" t="s">
        <v>22</v>
      </c>
      <c r="E169" s="12"/>
      <c r="F169" s="11"/>
      <c r="G169" s="12"/>
      <c r="H169" s="13">
        <f t="shared" si="4"/>
        <v>0</v>
      </c>
    </row>
    <row r="170" spans="1:8" ht="15.6" x14ac:dyDescent="0.3">
      <c r="A170" s="8">
        <v>146</v>
      </c>
      <c r="B170" s="10" t="s">
        <v>168</v>
      </c>
      <c r="C170" s="11">
        <f>10+2</f>
        <v>12</v>
      </c>
      <c r="D170" s="11" t="s">
        <v>24</v>
      </c>
      <c r="E170" s="12"/>
      <c r="F170" s="11"/>
      <c r="G170" s="12"/>
      <c r="H170" s="13">
        <f t="shared" ref="H170:H201" si="5">C170*G170</f>
        <v>0</v>
      </c>
    </row>
    <row r="171" spans="1:8" ht="15.6" x14ac:dyDescent="0.3">
      <c r="A171" s="8">
        <v>147</v>
      </c>
      <c r="B171" s="10" t="s">
        <v>169</v>
      </c>
      <c r="C171" s="11">
        <f>29+20</f>
        <v>49</v>
      </c>
      <c r="D171" s="11" t="s">
        <v>22</v>
      </c>
      <c r="E171" s="12"/>
      <c r="F171" s="11"/>
      <c r="G171" s="12"/>
      <c r="H171" s="13">
        <f t="shared" si="5"/>
        <v>0</v>
      </c>
    </row>
    <row r="172" spans="1:8" ht="15.6" x14ac:dyDescent="0.3">
      <c r="A172" s="8">
        <v>148</v>
      </c>
      <c r="B172" s="10" t="s">
        <v>170</v>
      </c>
      <c r="C172" s="11">
        <f>0+24</f>
        <v>24</v>
      </c>
      <c r="D172" s="11" t="s">
        <v>22</v>
      </c>
      <c r="E172" s="12"/>
      <c r="F172" s="11"/>
      <c r="G172" s="12"/>
      <c r="H172" s="13">
        <f t="shared" si="5"/>
        <v>0</v>
      </c>
    </row>
    <row r="173" spans="1:8" ht="60.6" customHeight="1" x14ac:dyDescent="0.3">
      <c r="A173" s="8">
        <v>149</v>
      </c>
      <c r="B173" s="10" t="s">
        <v>171</v>
      </c>
      <c r="C173" s="11">
        <f>200+230</f>
        <v>430</v>
      </c>
      <c r="D173" s="11" t="s">
        <v>22</v>
      </c>
      <c r="E173" s="12"/>
      <c r="F173" s="11"/>
      <c r="G173" s="12"/>
      <c r="H173" s="13">
        <f t="shared" si="5"/>
        <v>0</v>
      </c>
    </row>
    <row r="174" spans="1:8" ht="18.600000000000001" customHeight="1" x14ac:dyDescent="0.3">
      <c r="A174" s="8">
        <v>150</v>
      </c>
      <c r="B174" s="10" t="s">
        <v>172</v>
      </c>
      <c r="C174" s="11">
        <f>2+0</f>
        <v>2</v>
      </c>
      <c r="D174" s="11" t="s">
        <v>22</v>
      </c>
      <c r="E174" s="12"/>
      <c r="F174" s="11"/>
      <c r="G174" s="12"/>
      <c r="H174" s="13">
        <f t="shared" si="5"/>
        <v>0</v>
      </c>
    </row>
    <row r="175" spans="1:8" ht="28.8" x14ac:dyDescent="0.3">
      <c r="A175" s="8">
        <v>151</v>
      </c>
      <c r="B175" s="10" t="s">
        <v>173</v>
      </c>
      <c r="C175" s="11">
        <f>30+120</f>
        <v>150</v>
      </c>
      <c r="D175" s="11" t="s">
        <v>22</v>
      </c>
      <c r="E175" s="12"/>
      <c r="F175" s="11"/>
      <c r="G175" s="12"/>
      <c r="H175" s="13">
        <f t="shared" si="5"/>
        <v>0</v>
      </c>
    </row>
    <row r="176" spans="1:8" ht="43.2" customHeight="1" x14ac:dyDescent="0.3">
      <c r="A176" s="8">
        <v>152</v>
      </c>
      <c r="B176" s="10" t="s">
        <v>174</v>
      </c>
      <c r="C176" s="11">
        <f>14.4+5</f>
        <v>19.399999999999999</v>
      </c>
      <c r="D176" s="11" t="s">
        <v>24</v>
      </c>
      <c r="E176" s="12"/>
      <c r="F176" s="11"/>
      <c r="G176" s="12"/>
      <c r="H176" s="13">
        <f t="shared" si="5"/>
        <v>0</v>
      </c>
    </row>
    <row r="177" spans="1:8" ht="15.6" x14ac:dyDescent="0.3">
      <c r="A177" s="8">
        <v>153</v>
      </c>
      <c r="B177" s="10" t="s">
        <v>175</v>
      </c>
      <c r="C177" s="11">
        <f>20+5</f>
        <v>25</v>
      </c>
      <c r="D177" s="11" t="s">
        <v>22</v>
      </c>
      <c r="E177" s="12"/>
      <c r="F177" s="11"/>
      <c r="G177" s="12"/>
      <c r="H177" s="13">
        <f t="shared" si="5"/>
        <v>0</v>
      </c>
    </row>
    <row r="178" spans="1:8" ht="73.2" customHeight="1" x14ac:dyDescent="0.3">
      <c r="A178" s="8">
        <v>154</v>
      </c>
      <c r="B178" s="10" t="s">
        <v>176</v>
      </c>
      <c r="C178" s="11">
        <f>100+100</f>
        <v>200</v>
      </c>
      <c r="D178" s="11" t="s">
        <v>24</v>
      </c>
      <c r="E178" s="12"/>
      <c r="F178" s="11"/>
      <c r="G178" s="12"/>
      <c r="H178" s="13">
        <f t="shared" si="5"/>
        <v>0</v>
      </c>
    </row>
    <row r="179" spans="1:8" ht="15.6" x14ac:dyDescent="0.3">
      <c r="A179" s="8">
        <v>155</v>
      </c>
      <c r="B179" s="10" t="s">
        <v>177</v>
      </c>
      <c r="C179" s="11">
        <f>10+10</f>
        <v>20</v>
      </c>
      <c r="D179" s="11" t="s">
        <v>22</v>
      </c>
      <c r="E179" s="12"/>
      <c r="F179" s="11"/>
      <c r="G179" s="12"/>
      <c r="H179" s="13">
        <f t="shared" si="5"/>
        <v>0</v>
      </c>
    </row>
    <row r="180" spans="1:8" ht="40.799999999999997" customHeight="1" x14ac:dyDescent="0.3">
      <c r="A180" s="8">
        <v>156</v>
      </c>
      <c r="B180" s="10" t="s">
        <v>178</v>
      </c>
      <c r="C180" s="11">
        <f>100+0</f>
        <v>100</v>
      </c>
      <c r="D180" s="11" t="s">
        <v>22</v>
      </c>
      <c r="E180" s="12"/>
      <c r="F180" s="11"/>
      <c r="G180" s="12"/>
      <c r="H180" s="13">
        <f t="shared" si="5"/>
        <v>0</v>
      </c>
    </row>
    <row r="181" spans="1:8" ht="40.799999999999997" customHeight="1" x14ac:dyDescent="0.3">
      <c r="A181" s="8">
        <v>157</v>
      </c>
      <c r="B181" s="10" t="s">
        <v>179</v>
      </c>
      <c r="C181" s="11">
        <f>410+160</f>
        <v>570</v>
      </c>
      <c r="D181" s="11" t="s">
        <v>24</v>
      </c>
      <c r="E181" s="12"/>
      <c r="F181" s="11"/>
      <c r="G181" s="12"/>
      <c r="H181" s="13">
        <f t="shared" si="5"/>
        <v>0</v>
      </c>
    </row>
    <row r="182" spans="1:8" ht="15.6" x14ac:dyDescent="0.3">
      <c r="A182" s="8">
        <v>158</v>
      </c>
      <c r="B182" s="10" t="s">
        <v>180</v>
      </c>
      <c r="C182" s="11">
        <f>10+17</f>
        <v>27</v>
      </c>
      <c r="D182" s="11" t="s">
        <v>22</v>
      </c>
      <c r="E182" s="12"/>
      <c r="F182" s="11"/>
      <c r="G182" s="12"/>
      <c r="H182" s="13">
        <f t="shared" si="5"/>
        <v>0</v>
      </c>
    </row>
    <row r="183" spans="1:8" ht="28.8" x14ac:dyDescent="0.3">
      <c r="A183" s="8">
        <v>159</v>
      </c>
      <c r="B183" s="10" t="s">
        <v>181</v>
      </c>
      <c r="C183" s="11">
        <f>10+6</f>
        <v>16</v>
      </c>
      <c r="D183" s="11" t="s">
        <v>22</v>
      </c>
      <c r="E183" s="12"/>
      <c r="F183" s="11"/>
      <c r="G183" s="12"/>
      <c r="H183" s="13">
        <f t="shared" si="5"/>
        <v>0</v>
      </c>
    </row>
    <row r="184" spans="1:8" ht="28.8" x14ac:dyDescent="0.3">
      <c r="A184" s="8">
        <v>160</v>
      </c>
      <c r="B184" s="10" t="s">
        <v>182</v>
      </c>
      <c r="C184" s="11">
        <f>50+16</f>
        <v>66</v>
      </c>
      <c r="D184" s="11" t="s">
        <v>22</v>
      </c>
      <c r="E184" s="12"/>
      <c r="F184" s="11"/>
      <c r="G184" s="12"/>
      <c r="H184" s="13">
        <f t="shared" si="5"/>
        <v>0</v>
      </c>
    </row>
    <row r="185" spans="1:8" ht="28.8" x14ac:dyDescent="0.3">
      <c r="A185" s="8">
        <v>161</v>
      </c>
      <c r="B185" s="10" t="s">
        <v>183</v>
      </c>
      <c r="C185" s="11">
        <f>10+0</f>
        <v>10</v>
      </c>
      <c r="D185" s="11" t="s">
        <v>22</v>
      </c>
      <c r="E185" s="12"/>
      <c r="F185" s="11"/>
      <c r="G185" s="12"/>
      <c r="H185" s="13">
        <f t="shared" si="5"/>
        <v>0</v>
      </c>
    </row>
    <row r="186" spans="1:8" ht="15.6" x14ac:dyDescent="0.3">
      <c r="A186" s="8">
        <v>162</v>
      </c>
      <c r="B186" s="10" t="s">
        <v>184</v>
      </c>
      <c r="C186" s="11">
        <f>800+460</f>
        <v>1260</v>
      </c>
      <c r="D186" s="11" t="s">
        <v>22</v>
      </c>
      <c r="E186" s="12"/>
      <c r="F186" s="11"/>
      <c r="G186" s="12"/>
      <c r="H186" s="13">
        <f t="shared" si="5"/>
        <v>0</v>
      </c>
    </row>
    <row r="187" spans="1:8" ht="33" customHeight="1" x14ac:dyDescent="0.3">
      <c r="A187" s="8">
        <v>163</v>
      </c>
      <c r="B187" s="10" t="s">
        <v>185</v>
      </c>
      <c r="C187" s="11">
        <f>110+90</f>
        <v>200</v>
      </c>
      <c r="D187" s="11" t="s">
        <v>22</v>
      </c>
      <c r="E187" s="12"/>
      <c r="F187" s="11"/>
      <c r="G187" s="12"/>
      <c r="H187" s="13">
        <f t="shared" si="5"/>
        <v>0</v>
      </c>
    </row>
    <row r="188" spans="1:8" ht="15.6" x14ac:dyDescent="0.3">
      <c r="A188" s="8">
        <v>164</v>
      </c>
      <c r="B188" s="10" t="s">
        <v>186</v>
      </c>
      <c r="C188" s="11">
        <f>30+12</f>
        <v>42</v>
      </c>
      <c r="D188" s="11" t="s">
        <v>22</v>
      </c>
      <c r="E188" s="12"/>
      <c r="F188" s="11"/>
      <c r="G188" s="12"/>
      <c r="H188" s="13">
        <f t="shared" si="5"/>
        <v>0</v>
      </c>
    </row>
    <row r="189" spans="1:8" ht="28.8" x14ac:dyDescent="0.3">
      <c r="A189" s="8">
        <v>165</v>
      </c>
      <c r="B189" s="10" t="s">
        <v>187</v>
      </c>
      <c r="C189" s="11">
        <f>200+50</f>
        <v>250</v>
      </c>
      <c r="D189" s="11" t="s">
        <v>22</v>
      </c>
      <c r="E189" s="12"/>
      <c r="F189" s="11"/>
      <c r="G189" s="12"/>
      <c r="H189" s="13">
        <f t="shared" si="5"/>
        <v>0</v>
      </c>
    </row>
    <row r="190" spans="1:8" ht="19.2" customHeight="1" x14ac:dyDescent="0.3">
      <c r="A190" s="8">
        <v>166</v>
      </c>
      <c r="B190" s="10" t="s">
        <v>188</v>
      </c>
      <c r="C190" s="11">
        <f>400+477</f>
        <v>877</v>
      </c>
      <c r="D190" s="11" t="s">
        <v>22</v>
      </c>
      <c r="E190" s="12"/>
      <c r="F190" s="11"/>
      <c r="G190" s="12"/>
      <c r="H190" s="13">
        <f t="shared" si="5"/>
        <v>0</v>
      </c>
    </row>
    <row r="191" spans="1:8" ht="15.6" x14ac:dyDescent="0.3">
      <c r="A191" s="8">
        <v>167</v>
      </c>
      <c r="B191" s="10" t="s">
        <v>189</v>
      </c>
      <c r="C191" s="11">
        <f>20+4</f>
        <v>24</v>
      </c>
      <c r="D191" s="11" t="s">
        <v>24</v>
      </c>
      <c r="E191" s="12"/>
      <c r="F191" s="11"/>
      <c r="G191" s="12"/>
      <c r="H191" s="13">
        <f t="shared" si="5"/>
        <v>0</v>
      </c>
    </row>
    <row r="192" spans="1:8" ht="28.8" x14ac:dyDescent="0.3">
      <c r="A192" s="8">
        <v>168</v>
      </c>
      <c r="B192" s="10" t="s">
        <v>190</v>
      </c>
      <c r="C192" s="11">
        <f>20+160</f>
        <v>180</v>
      </c>
      <c r="D192" s="11" t="s">
        <v>24</v>
      </c>
      <c r="E192" s="12"/>
      <c r="F192" s="11"/>
      <c r="G192" s="12"/>
      <c r="H192" s="13">
        <f t="shared" si="5"/>
        <v>0</v>
      </c>
    </row>
    <row r="193" spans="1:8" ht="15.6" x14ac:dyDescent="0.3">
      <c r="A193" s="8">
        <v>169</v>
      </c>
      <c r="B193" s="10" t="s">
        <v>191</v>
      </c>
      <c r="C193" s="11">
        <f>10+8</f>
        <v>18</v>
      </c>
      <c r="D193" s="11" t="s">
        <v>22</v>
      </c>
      <c r="E193" s="12"/>
      <c r="F193" s="11"/>
      <c r="G193" s="12"/>
      <c r="H193" s="13">
        <f t="shared" si="5"/>
        <v>0</v>
      </c>
    </row>
    <row r="194" spans="1:8" ht="28.8" x14ac:dyDescent="0.3">
      <c r="A194" s="8">
        <v>170</v>
      </c>
      <c r="B194" s="10" t="s">
        <v>192</v>
      </c>
      <c r="C194" s="11">
        <f>161+429</f>
        <v>590</v>
      </c>
      <c r="D194" s="11" t="s">
        <v>22</v>
      </c>
      <c r="E194" s="12"/>
      <c r="F194" s="11"/>
      <c r="G194" s="12"/>
      <c r="H194" s="13">
        <f t="shared" si="5"/>
        <v>0</v>
      </c>
    </row>
    <row r="195" spans="1:8" ht="28.8" x14ac:dyDescent="0.3">
      <c r="A195" s="8">
        <v>171</v>
      </c>
      <c r="B195" s="10" t="s">
        <v>193</v>
      </c>
      <c r="C195" s="11">
        <f>1000+0</f>
        <v>1000</v>
      </c>
      <c r="D195" s="11" t="s">
        <v>22</v>
      </c>
      <c r="E195" s="12"/>
      <c r="F195" s="11"/>
      <c r="G195" s="12"/>
      <c r="H195" s="13">
        <f t="shared" si="5"/>
        <v>0</v>
      </c>
    </row>
    <row r="196" spans="1:8" ht="28.8" x14ac:dyDescent="0.3">
      <c r="A196" s="8">
        <v>172</v>
      </c>
      <c r="B196" s="10" t="s">
        <v>194</v>
      </c>
      <c r="C196" s="11">
        <f>1000+1000</f>
        <v>2000</v>
      </c>
      <c r="D196" s="11" t="s">
        <v>22</v>
      </c>
      <c r="E196" s="12"/>
      <c r="F196" s="11"/>
      <c r="G196" s="12"/>
      <c r="H196" s="13">
        <f t="shared" si="5"/>
        <v>0</v>
      </c>
    </row>
    <row r="197" spans="1:8" ht="43.8" customHeight="1" x14ac:dyDescent="0.3">
      <c r="A197" s="8">
        <v>173</v>
      </c>
      <c r="B197" s="10" t="s">
        <v>195</v>
      </c>
      <c r="C197" s="11">
        <f>10+5</f>
        <v>15</v>
      </c>
      <c r="D197" s="11" t="s">
        <v>24</v>
      </c>
      <c r="E197" s="12"/>
      <c r="F197" s="11"/>
      <c r="G197" s="12"/>
      <c r="H197" s="13">
        <f t="shared" si="5"/>
        <v>0</v>
      </c>
    </row>
    <row r="198" spans="1:8" ht="43.2" x14ac:dyDescent="0.3">
      <c r="A198" s="8">
        <v>174</v>
      </c>
      <c r="B198" s="10" t="s">
        <v>196</v>
      </c>
      <c r="C198" s="11">
        <f>10+0</f>
        <v>10</v>
      </c>
      <c r="D198" s="11" t="s">
        <v>24</v>
      </c>
      <c r="E198" s="12"/>
      <c r="F198" s="11"/>
      <c r="G198" s="12"/>
      <c r="H198" s="13">
        <f t="shared" si="5"/>
        <v>0</v>
      </c>
    </row>
    <row r="199" spans="1:8" ht="16.8" customHeight="1" x14ac:dyDescent="0.3">
      <c r="A199" s="8">
        <v>175</v>
      </c>
      <c r="B199" s="10" t="s">
        <v>197</v>
      </c>
      <c r="C199" s="11">
        <f>1500+1520</f>
        <v>3020</v>
      </c>
      <c r="D199" s="11" t="s">
        <v>22</v>
      </c>
      <c r="E199" s="12"/>
      <c r="F199" s="11"/>
      <c r="G199" s="12"/>
      <c r="H199" s="13">
        <f t="shared" si="5"/>
        <v>0</v>
      </c>
    </row>
    <row r="200" spans="1:8" ht="15.6" x14ac:dyDescent="0.3">
      <c r="A200" s="8">
        <v>176</v>
      </c>
      <c r="B200" s="10" t="s">
        <v>198</v>
      </c>
      <c r="C200" s="11">
        <f>40+6</f>
        <v>46</v>
      </c>
      <c r="D200" s="11" t="s">
        <v>22</v>
      </c>
      <c r="E200" s="12"/>
      <c r="F200" s="11"/>
      <c r="G200" s="12"/>
      <c r="H200" s="13">
        <f t="shared" si="5"/>
        <v>0</v>
      </c>
    </row>
    <row r="201" spans="1:8" ht="28.8" x14ac:dyDescent="0.3">
      <c r="A201" s="8">
        <v>177</v>
      </c>
      <c r="B201" s="10" t="s">
        <v>199</v>
      </c>
      <c r="C201" s="11">
        <f>5+5</f>
        <v>10</v>
      </c>
      <c r="D201" s="11" t="s">
        <v>22</v>
      </c>
      <c r="E201" s="12"/>
      <c r="F201" s="11"/>
      <c r="G201" s="12"/>
      <c r="H201" s="13">
        <f t="shared" si="5"/>
        <v>0</v>
      </c>
    </row>
    <row r="202" spans="1:8" ht="43.2" x14ac:dyDescent="0.3">
      <c r="A202" s="8">
        <v>178</v>
      </c>
      <c r="B202" s="10" t="s">
        <v>200</v>
      </c>
      <c r="C202" s="11">
        <f>300+900</f>
        <v>1200</v>
      </c>
      <c r="D202" s="11" t="s">
        <v>22</v>
      </c>
      <c r="E202" s="12"/>
      <c r="F202" s="11"/>
      <c r="G202" s="12"/>
      <c r="H202" s="13">
        <f t="shared" ref="H202:H233" si="6">C202*G202</f>
        <v>0</v>
      </c>
    </row>
    <row r="203" spans="1:8" ht="73.2" customHeight="1" x14ac:dyDescent="0.3">
      <c r="A203" s="8">
        <v>179</v>
      </c>
      <c r="B203" s="10" t="s">
        <v>201</v>
      </c>
      <c r="C203" s="11">
        <f>50+18</f>
        <v>68</v>
      </c>
      <c r="D203" s="11" t="s">
        <v>24</v>
      </c>
      <c r="E203" s="12"/>
      <c r="F203" s="11"/>
      <c r="G203" s="12"/>
      <c r="H203" s="13">
        <f t="shared" si="6"/>
        <v>0</v>
      </c>
    </row>
    <row r="204" spans="1:8" ht="15.6" x14ac:dyDescent="0.3">
      <c r="A204" s="8">
        <v>180</v>
      </c>
      <c r="B204" s="10" t="s">
        <v>202</v>
      </c>
      <c r="C204" s="11">
        <f>20+90</f>
        <v>110</v>
      </c>
      <c r="D204" s="11" t="s">
        <v>22</v>
      </c>
      <c r="E204" s="12"/>
      <c r="F204" s="11"/>
      <c r="G204" s="12"/>
      <c r="H204" s="13">
        <f t="shared" si="6"/>
        <v>0</v>
      </c>
    </row>
    <row r="205" spans="1:8" ht="15.6" x14ac:dyDescent="0.3">
      <c r="A205" s="8">
        <v>181</v>
      </c>
      <c r="B205" s="10" t="s">
        <v>203</v>
      </c>
      <c r="C205" s="11">
        <f>5+3</f>
        <v>8</v>
      </c>
      <c r="D205" s="11" t="s">
        <v>22</v>
      </c>
      <c r="E205" s="12"/>
      <c r="F205" s="11"/>
      <c r="G205" s="12"/>
      <c r="H205" s="13">
        <f t="shared" si="6"/>
        <v>0</v>
      </c>
    </row>
    <row r="206" spans="1:8" ht="15.6" x14ac:dyDescent="0.3">
      <c r="A206" s="8">
        <v>182</v>
      </c>
      <c r="B206" s="10" t="s">
        <v>204</v>
      </c>
      <c r="C206" s="11">
        <f>90+70</f>
        <v>160</v>
      </c>
      <c r="D206" s="11" t="s">
        <v>24</v>
      </c>
      <c r="E206" s="12"/>
      <c r="F206" s="11"/>
      <c r="G206" s="12"/>
      <c r="H206" s="13">
        <f t="shared" si="6"/>
        <v>0</v>
      </c>
    </row>
    <row r="207" spans="1:8" ht="28.8" x14ac:dyDescent="0.3">
      <c r="A207" s="8">
        <v>183</v>
      </c>
      <c r="B207" s="10" t="s">
        <v>205</v>
      </c>
      <c r="C207" s="11">
        <f>10+3</f>
        <v>13</v>
      </c>
      <c r="D207" s="11" t="s">
        <v>24</v>
      </c>
      <c r="E207" s="12"/>
      <c r="F207" s="11"/>
      <c r="G207" s="12"/>
      <c r="H207" s="13">
        <f t="shared" si="6"/>
        <v>0</v>
      </c>
    </row>
    <row r="208" spans="1:8" ht="57.6" x14ac:dyDescent="0.3">
      <c r="A208" s="8">
        <v>184</v>
      </c>
      <c r="B208" s="10" t="s">
        <v>206</v>
      </c>
      <c r="C208" s="11">
        <f>130+54</f>
        <v>184</v>
      </c>
      <c r="D208" s="11" t="s">
        <v>24</v>
      </c>
      <c r="E208" s="12"/>
      <c r="F208" s="11"/>
      <c r="G208" s="12"/>
      <c r="H208" s="13">
        <f t="shared" si="6"/>
        <v>0</v>
      </c>
    </row>
    <row r="209" spans="1:8" ht="45.6" customHeight="1" x14ac:dyDescent="0.3">
      <c r="A209" s="8">
        <v>185</v>
      </c>
      <c r="B209" s="10" t="s">
        <v>207</v>
      </c>
      <c r="C209" s="11">
        <f>80+100</f>
        <v>180</v>
      </c>
      <c r="D209" s="11" t="s">
        <v>22</v>
      </c>
      <c r="E209" s="12"/>
      <c r="F209" s="11"/>
      <c r="G209" s="12"/>
      <c r="H209" s="13">
        <f t="shared" si="6"/>
        <v>0</v>
      </c>
    </row>
    <row r="210" spans="1:8" ht="15.6" x14ac:dyDescent="0.3">
      <c r="A210" s="8">
        <v>186</v>
      </c>
      <c r="B210" s="10" t="s">
        <v>208</v>
      </c>
      <c r="C210" s="11">
        <f>5+1</f>
        <v>6</v>
      </c>
      <c r="D210" s="11" t="s">
        <v>22</v>
      </c>
      <c r="E210" s="12"/>
      <c r="F210" s="11"/>
      <c r="G210" s="12"/>
      <c r="H210" s="13">
        <f t="shared" si="6"/>
        <v>0</v>
      </c>
    </row>
    <row r="211" spans="1:8" ht="15.6" x14ac:dyDescent="0.3">
      <c r="A211" s="8">
        <v>187</v>
      </c>
      <c r="B211" s="10" t="s">
        <v>209</v>
      </c>
      <c r="C211" s="11">
        <f>20+10</f>
        <v>30</v>
      </c>
      <c r="D211" s="11" t="s">
        <v>22</v>
      </c>
      <c r="E211" s="12"/>
      <c r="F211" s="11"/>
      <c r="G211" s="12"/>
      <c r="H211" s="13">
        <f t="shared" si="6"/>
        <v>0</v>
      </c>
    </row>
    <row r="212" spans="1:8" ht="15.6" x14ac:dyDescent="0.3">
      <c r="A212" s="8">
        <v>188</v>
      </c>
      <c r="B212" s="10" t="s">
        <v>210</v>
      </c>
      <c r="C212" s="11">
        <f>50+37</f>
        <v>87</v>
      </c>
      <c r="D212" s="11" t="s">
        <v>22</v>
      </c>
      <c r="E212" s="12"/>
      <c r="F212" s="11"/>
      <c r="G212" s="12"/>
      <c r="H212" s="13">
        <f t="shared" si="6"/>
        <v>0</v>
      </c>
    </row>
    <row r="213" spans="1:8" ht="59.4" customHeight="1" x14ac:dyDescent="0.3">
      <c r="A213" s="8">
        <v>189</v>
      </c>
      <c r="B213" s="10" t="s">
        <v>211</v>
      </c>
      <c r="C213" s="11">
        <f>10+15</f>
        <v>25</v>
      </c>
      <c r="D213" s="11" t="s">
        <v>24</v>
      </c>
      <c r="E213" s="12"/>
      <c r="F213" s="11"/>
      <c r="G213" s="12"/>
      <c r="H213" s="13">
        <f t="shared" si="6"/>
        <v>0</v>
      </c>
    </row>
    <row r="214" spans="1:8" ht="28.8" x14ac:dyDescent="0.3">
      <c r="A214" s="8">
        <v>190</v>
      </c>
      <c r="B214" s="10" t="s">
        <v>212</v>
      </c>
      <c r="C214" s="11">
        <f>150+80</f>
        <v>230</v>
      </c>
      <c r="D214" s="11" t="s">
        <v>22</v>
      </c>
      <c r="E214" s="12"/>
      <c r="F214" s="11"/>
      <c r="G214" s="12"/>
      <c r="H214" s="13">
        <f t="shared" si="6"/>
        <v>0</v>
      </c>
    </row>
    <row r="215" spans="1:8" ht="28.8" x14ac:dyDescent="0.3">
      <c r="A215" s="8">
        <v>191</v>
      </c>
      <c r="B215" s="10" t="s">
        <v>213</v>
      </c>
      <c r="C215" s="11">
        <f>30+40</f>
        <v>70</v>
      </c>
      <c r="D215" s="11" t="s">
        <v>24</v>
      </c>
      <c r="E215" s="12"/>
      <c r="F215" s="11"/>
      <c r="G215" s="12"/>
      <c r="H215" s="13">
        <f t="shared" si="6"/>
        <v>0</v>
      </c>
    </row>
    <row r="216" spans="1:8" ht="28.8" x14ac:dyDescent="0.3">
      <c r="A216" s="8">
        <v>192</v>
      </c>
      <c r="B216" s="10" t="s">
        <v>214</v>
      </c>
      <c r="C216" s="11">
        <f>30+30</f>
        <v>60</v>
      </c>
      <c r="D216" s="11" t="s">
        <v>24</v>
      </c>
      <c r="E216" s="12"/>
      <c r="F216" s="11"/>
      <c r="G216" s="12"/>
      <c r="H216" s="13">
        <f t="shared" si="6"/>
        <v>0</v>
      </c>
    </row>
    <row r="217" spans="1:8" ht="43.2" x14ac:dyDescent="0.3">
      <c r="A217" s="8">
        <v>193</v>
      </c>
      <c r="B217" s="10" t="s">
        <v>215</v>
      </c>
      <c r="C217" s="11">
        <f>10+20</f>
        <v>30</v>
      </c>
      <c r="D217" s="11" t="s">
        <v>24</v>
      </c>
      <c r="E217" s="12"/>
      <c r="F217" s="11"/>
      <c r="G217" s="12"/>
      <c r="H217" s="13">
        <f t="shared" si="6"/>
        <v>0</v>
      </c>
    </row>
    <row r="218" spans="1:8" ht="43.2" x14ac:dyDescent="0.3">
      <c r="A218" s="8">
        <v>194</v>
      </c>
      <c r="B218" s="10" t="s">
        <v>216</v>
      </c>
      <c r="C218" s="11">
        <f>20+0</f>
        <v>20</v>
      </c>
      <c r="D218" s="11" t="s">
        <v>24</v>
      </c>
      <c r="E218" s="12"/>
      <c r="F218" s="11"/>
      <c r="G218" s="12"/>
      <c r="H218" s="13">
        <f t="shared" si="6"/>
        <v>0</v>
      </c>
    </row>
    <row r="219" spans="1:8" ht="43.2" x14ac:dyDescent="0.3">
      <c r="A219" s="8">
        <v>195</v>
      </c>
      <c r="B219" s="10" t="s">
        <v>217</v>
      </c>
      <c r="C219" s="11">
        <f>20+70</f>
        <v>90</v>
      </c>
      <c r="D219" s="11" t="s">
        <v>22</v>
      </c>
      <c r="E219" s="12"/>
      <c r="F219" s="11"/>
      <c r="G219" s="12"/>
      <c r="H219" s="13">
        <f t="shared" si="6"/>
        <v>0</v>
      </c>
    </row>
    <row r="220" spans="1:8" ht="18" customHeight="1" x14ac:dyDescent="0.3">
      <c r="A220" s="8">
        <v>196</v>
      </c>
      <c r="B220" s="10" t="s">
        <v>218</v>
      </c>
      <c r="C220" s="11">
        <f>100+120</f>
        <v>220</v>
      </c>
      <c r="D220" s="11" t="s">
        <v>22</v>
      </c>
      <c r="E220" s="12"/>
      <c r="F220" s="11"/>
      <c r="G220" s="12"/>
      <c r="H220" s="13">
        <f t="shared" si="6"/>
        <v>0</v>
      </c>
    </row>
    <row r="221" spans="1:8" ht="43.2" x14ac:dyDescent="0.3">
      <c r="A221" s="8">
        <v>197</v>
      </c>
      <c r="B221" s="10" t="s">
        <v>219</v>
      </c>
      <c r="C221" s="11">
        <f>20+35</f>
        <v>55</v>
      </c>
      <c r="D221" s="11" t="s">
        <v>24</v>
      </c>
      <c r="E221" s="12"/>
      <c r="F221" s="11"/>
      <c r="G221" s="12"/>
      <c r="H221" s="13">
        <f t="shared" si="6"/>
        <v>0</v>
      </c>
    </row>
    <row r="222" spans="1:8" ht="15.6" x14ac:dyDescent="0.3">
      <c r="A222" s="8">
        <v>198</v>
      </c>
      <c r="B222" s="10" t="s">
        <v>220</v>
      </c>
      <c r="C222" s="11">
        <f>20+14</f>
        <v>34</v>
      </c>
      <c r="D222" s="11" t="s">
        <v>22</v>
      </c>
      <c r="E222" s="12"/>
      <c r="F222" s="11"/>
      <c r="G222" s="12"/>
      <c r="H222" s="13">
        <f t="shared" si="6"/>
        <v>0</v>
      </c>
    </row>
    <row r="223" spans="1:8" ht="15.6" x14ac:dyDescent="0.3">
      <c r="A223" s="8">
        <v>199</v>
      </c>
      <c r="B223" s="10" t="s">
        <v>221</v>
      </c>
      <c r="C223" s="11">
        <f>5+98</f>
        <v>103</v>
      </c>
      <c r="D223" s="11" t="s">
        <v>22</v>
      </c>
      <c r="E223" s="12"/>
      <c r="F223" s="11"/>
      <c r="G223" s="12"/>
      <c r="H223" s="13">
        <f t="shared" si="6"/>
        <v>0</v>
      </c>
    </row>
    <row r="224" spans="1:8" ht="60.6" customHeight="1" x14ac:dyDescent="0.3">
      <c r="A224" s="8">
        <v>200</v>
      </c>
      <c r="B224" s="10" t="s">
        <v>222</v>
      </c>
      <c r="C224" s="11">
        <f>30+77</f>
        <v>107</v>
      </c>
      <c r="D224" s="11" t="s">
        <v>22</v>
      </c>
      <c r="E224" s="12"/>
      <c r="F224" s="11"/>
      <c r="G224" s="12"/>
      <c r="H224" s="13">
        <f t="shared" si="6"/>
        <v>0</v>
      </c>
    </row>
    <row r="225" spans="1:8" ht="28.8" x14ac:dyDescent="0.3">
      <c r="A225" s="8">
        <v>201</v>
      </c>
      <c r="B225" s="10" t="s">
        <v>223</v>
      </c>
      <c r="C225" s="11">
        <f>120+108</f>
        <v>228</v>
      </c>
      <c r="D225" s="11" t="s">
        <v>24</v>
      </c>
      <c r="E225" s="12"/>
      <c r="F225" s="11"/>
      <c r="G225" s="12"/>
      <c r="H225" s="13">
        <f t="shared" si="6"/>
        <v>0</v>
      </c>
    </row>
    <row r="226" spans="1:8" ht="15.6" x14ac:dyDescent="0.3">
      <c r="A226" s="8">
        <v>202</v>
      </c>
      <c r="B226" s="10" t="s">
        <v>224</v>
      </c>
      <c r="C226" s="11">
        <f>60+50</f>
        <v>110</v>
      </c>
      <c r="D226" s="11" t="s">
        <v>22</v>
      </c>
      <c r="E226" s="12"/>
      <c r="F226" s="11"/>
      <c r="G226" s="12"/>
      <c r="H226" s="13">
        <f t="shared" si="6"/>
        <v>0</v>
      </c>
    </row>
    <row r="227" spans="1:8" ht="28.8" x14ac:dyDescent="0.3">
      <c r="A227" s="8">
        <v>203</v>
      </c>
      <c r="B227" s="10" t="s">
        <v>225</v>
      </c>
      <c r="C227" s="11">
        <f>20+10</f>
        <v>30</v>
      </c>
      <c r="D227" s="11" t="s">
        <v>22</v>
      </c>
      <c r="E227" s="12"/>
      <c r="F227" s="11"/>
      <c r="G227" s="12"/>
      <c r="H227" s="13">
        <f t="shared" si="6"/>
        <v>0</v>
      </c>
    </row>
    <row r="228" spans="1:8" ht="28.8" x14ac:dyDescent="0.3">
      <c r="A228" s="8">
        <v>204</v>
      </c>
      <c r="B228" s="10" t="s">
        <v>226</v>
      </c>
      <c r="C228" s="11">
        <f>10+80</f>
        <v>90</v>
      </c>
      <c r="D228" s="11" t="s">
        <v>22</v>
      </c>
      <c r="E228" s="12"/>
      <c r="F228" s="11"/>
      <c r="G228" s="12"/>
      <c r="H228" s="13">
        <f t="shared" si="6"/>
        <v>0</v>
      </c>
    </row>
    <row r="229" spans="1:8" ht="57.6" x14ac:dyDescent="0.3">
      <c r="A229" s="8">
        <v>205</v>
      </c>
      <c r="B229" s="10" t="s">
        <v>227</v>
      </c>
      <c r="C229" s="11">
        <f>60+40</f>
        <v>100</v>
      </c>
      <c r="D229" s="11" t="s">
        <v>22</v>
      </c>
      <c r="E229" s="12"/>
      <c r="F229" s="11"/>
      <c r="G229" s="12"/>
      <c r="H229" s="13">
        <f t="shared" si="6"/>
        <v>0</v>
      </c>
    </row>
    <row r="230" spans="1:8" ht="30" customHeight="1" x14ac:dyDescent="0.3">
      <c r="A230" s="8">
        <v>206</v>
      </c>
      <c r="B230" s="10" t="s">
        <v>228</v>
      </c>
      <c r="C230" s="11">
        <f>20+13</f>
        <v>33</v>
      </c>
      <c r="D230" s="11" t="s">
        <v>24</v>
      </c>
      <c r="E230" s="12"/>
      <c r="F230" s="11"/>
      <c r="G230" s="12"/>
      <c r="H230" s="13">
        <f t="shared" si="6"/>
        <v>0</v>
      </c>
    </row>
    <row r="231" spans="1:8" ht="57.6" x14ac:dyDescent="0.3">
      <c r="A231" s="8">
        <v>207</v>
      </c>
      <c r="B231" s="10" t="s">
        <v>229</v>
      </c>
      <c r="C231" s="11">
        <f>110+30</f>
        <v>140</v>
      </c>
      <c r="D231" s="11" t="s">
        <v>24</v>
      </c>
      <c r="E231" s="12"/>
      <c r="F231" s="11"/>
      <c r="G231" s="12"/>
      <c r="H231" s="13">
        <f t="shared" si="6"/>
        <v>0</v>
      </c>
    </row>
    <row r="232" spans="1:8" ht="86.4" x14ac:dyDescent="0.3">
      <c r="A232" s="8">
        <v>208</v>
      </c>
      <c r="B232" s="10" t="s">
        <v>230</v>
      </c>
      <c r="C232" s="11">
        <f>60+10</f>
        <v>70</v>
      </c>
      <c r="D232" s="11" t="s">
        <v>24</v>
      </c>
      <c r="E232" s="12"/>
      <c r="F232" s="11"/>
      <c r="G232" s="12"/>
      <c r="H232" s="13">
        <f t="shared" si="6"/>
        <v>0</v>
      </c>
    </row>
    <row r="233" spans="1:8" ht="86.4" x14ac:dyDescent="0.3">
      <c r="A233" s="8">
        <v>209</v>
      </c>
      <c r="B233" s="10" t="s">
        <v>231</v>
      </c>
      <c r="C233" s="11">
        <f>10+10</f>
        <v>20</v>
      </c>
      <c r="D233" s="11" t="s">
        <v>24</v>
      </c>
      <c r="E233" s="12"/>
      <c r="F233" s="11"/>
      <c r="G233" s="12"/>
      <c r="H233" s="13">
        <f t="shared" si="6"/>
        <v>0</v>
      </c>
    </row>
    <row r="234" spans="1:8" ht="72" x14ac:dyDescent="0.3">
      <c r="A234" s="8">
        <v>210</v>
      </c>
      <c r="B234" s="10" t="s">
        <v>232</v>
      </c>
      <c r="C234" s="11">
        <f>10+6</f>
        <v>16</v>
      </c>
      <c r="D234" s="11" t="s">
        <v>24</v>
      </c>
      <c r="E234" s="12"/>
      <c r="F234" s="11"/>
      <c r="G234" s="12"/>
      <c r="H234" s="13">
        <f t="shared" ref="H234:H260" si="7">C234*G234</f>
        <v>0</v>
      </c>
    </row>
    <row r="235" spans="1:8" ht="15.6" x14ac:dyDescent="0.3">
      <c r="A235" s="8">
        <v>211</v>
      </c>
      <c r="B235" s="10" t="s">
        <v>233</v>
      </c>
      <c r="C235" s="11">
        <f>10+10</f>
        <v>20</v>
      </c>
      <c r="D235" s="11" t="s">
        <v>22</v>
      </c>
      <c r="E235" s="12"/>
      <c r="F235" s="11"/>
      <c r="G235" s="12"/>
      <c r="H235" s="13">
        <f t="shared" si="7"/>
        <v>0</v>
      </c>
    </row>
    <row r="236" spans="1:8" ht="45.6" customHeight="1" x14ac:dyDescent="0.3">
      <c r="A236" s="8">
        <v>212</v>
      </c>
      <c r="B236" s="10" t="s">
        <v>323</v>
      </c>
      <c r="C236" s="11">
        <f>150+115</f>
        <v>265</v>
      </c>
      <c r="D236" s="11" t="s">
        <v>22</v>
      </c>
      <c r="E236" s="12"/>
      <c r="F236" s="11"/>
      <c r="G236" s="12"/>
      <c r="H236" s="13">
        <f t="shared" si="7"/>
        <v>0</v>
      </c>
    </row>
    <row r="237" spans="1:8" ht="15.6" x14ac:dyDescent="0.3">
      <c r="A237" s="8">
        <v>213</v>
      </c>
      <c r="B237" s="10" t="s">
        <v>234</v>
      </c>
      <c r="C237" s="11">
        <f>30+0</f>
        <v>30</v>
      </c>
      <c r="D237" s="11" t="s">
        <v>22</v>
      </c>
      <c r="E237" s="12"/>
      <c r="F237" s="11"/>
      <c r="G237" s="12"/>
      <c r="H237" s="13">
        <f t="shared" si="7"/>
        <v>0</v>
      </c>
    </row>
    <row r="238" spans="1:8" ht="15.6" x14ac:dyDescent="0.3">
      <c r="A238" s="8">
        <v>214</v>
      </c>
      <c r="B238" s="10" t="s">
        <v>235</v>
      </c>
      <c r="C238" s="11">
        <f>20+20</f>
        <v>40</v>
      </c>
      <c r="D238" s="11" t="s">
        <v>22</v>
      </c>
      <c r="E238" s="12"/>
      <c r="F238" s="11"/>
      <c r="G238" s="12"/>
      <c r="H238" s="13">
        <f t="shared" si="7"/>
        <v>0</v>
      </c>
    </row>
    <row r="239" spans="1:8" ht="28.8" customHeight="1" x14ac:dyDescent="0.3">
      <c r="A239" s="8">
        <v>215</v>
      </c>
      <c r="B239" s="10" t="s">
        <v>236</v>
      </c>
      <c r="C239" s="11">
        <f>30+20</f>
        <v>50</v>
      </c>
      <c r="D239" s="11" t="s">
        <v>22</v>
      </c>
      <c r="E239" s="12"/>
      <c r="F239" s="11"/>
      <c r="G239" s="12"/>
      <c r="H239" s="13">
        <f t="shared" si="7"/>
        <v>0</v>
      </c>
    </row>
    <row r="240" spans="1:8" ht="62.4" customHeight="1" x14ac:dyDescent="0.3">
      <c r="A240" s="8">
        <v>216</v>
      </c>
      <c r="B240" s="10" t="s">
        <v>237</v>
      </c>
      <c r="C240" s="11">
        <f>0+6</f>
        <v>6</v>
      </c>
      <c r="D240" s="11" t="s">
        <v>22</v>
      </c>
      <c r="E240" s="12"/>
      <c r="F240" s="11"/>
      <c r="G240" s="12"/>
      <c r="H240" s="13">
        <f t="shared" si="7"/>
        <v>0</v>
      </c>
    </row>
    <row r="241" spans="1:8" ht="15.6" x14ac:dyDescent="0.3">
      <c r="A241" s="8">
        <v>217</v>
      </c>
      <c r="B241" s="10" t="s">
        <v>238</v>
      </c>
      <c r="C241" s="11">
        <f>0+5</f>
        <v>5</v>
      </c>
      <c r="D241" s="11" t="s">
        <v>22</v>
      </c>
      <c r="E241" s="12"/>
      <c r="F241" s="11"/>
      <c r="G241" s="12"/>
      <c r="H241" s="13">
        <f t="shared" si="7"/>
        <v>0</v>
      </c>
    </row>
    <row r="242" spans="1:8" ht="28.8" x14ac:dyDescent="0.3">
      <c r="A242" s="8">
        <v>218</v>
      </c>
      <c r="B242" s="10" t="s">
        <v>239</v>
      </c>
      <c r="C242" s="11">
        <f>0+6</f>
        <v>6</v>
      </c>
      <c r="D242" s="11" t="s">
        <v>22</v>
      </c>
      <c r="E242" s="12"/>
      <c r="F242" s="11"/>
      <c r="G242" s="12"/>
      <c r="H242" s="13">
        <f t="shared" si="7"/>
        <v>0</v>
      </c>
    </row>
    <row r="243" spans="1:8" ht="15.6" x14ac:dyDescent="0.3">
      <c r="A243" s="8">
        <v>219</v>
      </c>
      <c r="B243" s="10" t="s">
        <v>240</v>
      </c>
      <c r="C243" s="11">
        <f>2+1</f>
        <v>3</v>
      </c>
      <c r="D243" s="11" t="s">
        <v>24</v>
      </c>
      <c r="E243" s="12"/>
      <c r="F243" s="11"/>
      <c r="G243" s="12"/>
      <c r="H243" s="13">
        <f t="shared" si="7"/>
        <v>0</v>
      </c>
    </row>
    <row r="244" spans="1:8" ht="15.6" x14ac:dyDescent="0.3">
      <c r="A244" s="8">
        <v>220</v>
      </c>
      <c r="B244" s="10" t="s">
        <v>241</v>
      </c>
      <c r="C244" s="11">
        <f>300+500</f>
        <v>800</v>
      </c>
      <c r="D244" s="11" t="s">
        <v>22</v>
      </c>
      <c r="E244" s="12"/>
      <c r="F244" s="11"/>
      <c r="G244" s="12"/>
      <c r="H244" s="13">
        <f t="shared" si="7"/>
        <v>0</v>
      </c>
    </row>
    <row r="245" spans="1:8" ht="28.8" x14ac:dyDescent="0.3">
      <c r="A245" s="8">
        <v>221</v>
      </c>
      <c r="B245" s="10" t="s">
        <v>242</v>
      </c>
      <c r="C245" s="11">
        <f>10+6</f>
        <v>16</v>
      </c>
      <c r="D245" s="11" t="s">
        <v>22</v>
      </c>
      <c r="E245" s="12"/>
      <c r="F245" s="11"/>
      <c r="G245" s="12"/>
      <c r="H245" s="13">
        <f t="shared" si="7"/>
        <v>0</v>
      </c>
    </row>
    <row r="246" spans="1:8" ht="28.8" x14ac:dyDescent="0.3">
      <c r="A246" s="8">
        <v>222</v>
      </c>
      <c r="B246" s="10" t="s">
        <v>243</v>
      </c>
      <c r="C246" s="11">
        <f>10+8</f>
        <v>18</v>
      </c>
      <c r="D246" s="11" t="s">
        <v>22</v>
      </c>
      <c r="E246" s="12"/>
      <c r="F246" s="11"/>
      <c r="G246" s="12"/>
      <c r="H246" s="13">
        <f t="shared" si="7"/>
        <v>0</v>
      </c>
    </row>
    <row r="247" spans="1:8" ht="15.6" x14ac:dyDescent="0.3">
      <c r="A247" s="8">
        <v>223</v>
      </c>
      <c r="B247" s="10" t="s">
        <v>244</v>
      </c>
      <c r="C247" s="11">
        <f>60+70</f>
        <v>130</v>
      </c>
      <c r="D247" s="11" t="s">
        <v>22</v>
      </c>
      <c r="E247" s="12"/>
      <c r="F247" s="11"/>
      <c r="G247" s="12"/>
      <c r="H247" s="13">
        <f t="shared" si="7"/>
        <v>0</v>
      </c>
    </row>
    <row r="248" spans="1:8" ht="15.6" x14ac:dyDescent="0.3">
      <c r="A248" s="8">
        <v>224</v>
      </c>
      <c r="B248" s="10" t="s">
        <v>245</v>
      </c>
      <c r="C248" s="11">
        <f>60+70</f>
        <v>130</v>
      </c>
      <c r="D248" s="11" t="s">
        <v>22</v>
      </c>
      <c r="E248" s="12"/>
      <c r="F248" s="11"/>
      <c r="G248" s="12"/>
      <c r="H248" s="13">
        <f t="shared" si="7"/>
        <v>0</v>
      </c>
    </row>
    <row r="249" spans="1:8" ht="15.6" x14ac:dyDescent="0.3">
      <c r="A249" s="8">
        <v>225</v>
      </c>
      <c r="B249" s="10" t="s">
        <v>246</v>
      </c>
      <c r="C249" s="11">
        <f>20+12</f>
        <v>32</v>
      </c>
      <c r="D249" s="11" t="s">
        <v>22</v>
      </c>
      <c r="E249" s="12"/>
      <c r="F249" s="11"/>
      <c r="G249" s="12"/>
      <c r="H249" s="13">
        <f t="shared" si="7"/>
        <v>0</v>
      </c>
    </row>
    <row r="250" spans="1:8" ht="15.6" x14ac:dyDescent="0.3">
      <c r="A250" s="8">
        <v>226</v>
      </c>
      <c r="B250" s="10" t="s">
        <v>247</v>
      </c>
      <c r="C250" s="11">
        <f>10+0</f>
        <v>10</v>
      </c>
      <c r="D250" s="11" t="s">
        <v>22</v>
      </c>
      <c r="E250" s="12"/>
      <c r="F250" s="11"/>
      <c r="G250" s="12"/>
      <c r="H250" s="13">
        <f t="shared" si="7"/>
        <v>0</v>
      </c>
    </row>
    <row r="251" spans="1:8" ht="45.6" customHeight="1" x14ac:dyDescent="0.3">
      <c r="A251" s="8">
        <v>227</v>
      </c>
      <c r="B251" s="10" t="s">
        <v>248</v>
      </c>
      <c r="C251" s="11">
        <f>90+38</f>
        <v>128</v>
      </c>
      <c r="D251" s="11" t="s">
        <v>22</v>
      </c>
      <c r="E251" s="12"/>
      <c r="F251" s="11"/>
      <c r="G251" s="12"/>
      <c r="H251" s="13">
        <f t="shared" si="7"/>
        <v>0</v>
      </c>
    </row>
    <row r="252" spans="1:8" ht="59.4" customHeight="1" x14ac:dyDescent="0.3">
      <c r="A252" s="8">
        <v>228</v>
      </c>
      <c r="B252" s="10" t="s">
        <v>249</v>
      </c>
      <c r="C252" s="11">
        <f>50+30</f>
        <v>80</v>
      </c>
      <c r="D252" s="11" t="s">
        <v>22</v>
      </c>
      <c r="E252" s="12"/>
      <c r="F252" s="11"/>
      <c r="G252" s="12"/>
      <c r="H252" s="13">
        <f t="shared" si="7"/>
        <v>0</v>
      </c>
    </row>
    <row r="253" spans="1:8" ht="57.6" x14ac:dyDescent="0.3">
      <c r="A253" s="8">
        <v>229</v>
      </c>
      <c r="B253" s="10" t="s">
        <v>250</v>
      </c>
      <c r="C253" s="11">
        <f>10+10</f>
        <v>20</v>
      </c>
      <c r="D253" s="11" t="s">
        <v>22</v>
      </c>
      <c r="E253" s="12"/>
      <c r="F253" s="11"/>
      <c r="G253" s="12"/>
      <c r="H253" s="13">
        <f t="shared" si="7"/>
        <v>0</v>
      </c>
    </row>
    <row r="254" spans="1:8" ht="15.6" x14ac:dyDescent="0.3">
      <c r="A254" s="8">
        <v>230</v>
      </c>
      <c r="B254" s="10" t="s">
        <v>251</v>
      </c>
      <c r="C254" s="11">
        <f>20+30</f>
        <v>50</v>
      </c>
      <c r="D254" s="11" t="s">
        <v>24</v>
      </c>
      <c r="E254" s="12"/>
      <c r="F254" s="11"/>
      <c r="G254" s="12"/>
      <c r="H254" s="13">
        <f t="shared" si="7"/>
        <v>0</v>
      </c>
    </row>
    <row r="255" spans="1:8" ht="57.6" x14ac:dyDescent="0.3">
      <c r="A255" s="8">
        <v>231</v>
      </c>
      <c r="B255" s="10" t="s">
        <v>252</v>
      </c>
      <c r="C255" s="11">
        <f>150+118</f>
        <v>268</v>
      </c>
      <c r="D255" s="11" t="s">
        <v>24</v>
      </c>
      <c r="E255" s="12"/>
      <c r="F255" s="11"/>
      <c r="G255" s="12"/>
      <c r="H255" s="13">
        <f t="shared" si="7"/>
        <v>0</v>
      </c>
    </row>
    <row r="256" spans="1:8" ht="86.4" x14ac:dyDescent="0.3">
      <c r="A256" s="8">
        <v>232</v>
      </c>
      <c r="B256" s="10" t="s">
        <v>253</v>
      </c>
      <c r="C256" s="11">
        <f>60+20</f>
        <v>80</v>
      </c>
      <c r="D256" s="11" t="s">
        <v>24</v>
      </c>
      <c r="E256" s="12"/>
      <c r="F256" s="11"/>
      <c r="G256" s="12"/>
      <c r="H256" s="13">
        <f t="shared" si="7"/>
        <v>0</v>
      </c>
    </row>
    <row r="257" spans="1:8" ht="43.2" x14ac:dyDescent="0.3">
      <c r="A257" s="8">
        <v>233</v>
      </c>
      <c r="B257" s="10" t="s">
        <v>254</v>
      </c>
      <c r="C257" s="11">
        <f>700+100</f>
        <v>800</v>
      </c>
      <c r="D257" s="11" t="s">
        <v>22</v>
      </c>
      <c r="E257" s="12"/>
      <c r="F257" s="11"/>
      <c r="G257" s="12"/>
      <c r="H257" s="13">
        <f t="shared" si="7"/>
        <v>0</v>
      </c>
    </row>
    <row r="258" spans="1:8" ht="15.6" x14ac:dyDescent="0.3">
      <c r="A258" s="8">
        <v>234</v>
      </c>
      <c r="B258" s="10" t="s">
        <v>255</v>
      </c>
      <c r="C258" s="11">
        <f>50+20</f>
        <v>70</v>
      </c>
      <c r="D258" s="11" t="s">
        <v>22</v>
      </c>
      <c r="E258" s="12"/>
      <c r="F258" s="11"/>
      <c r="G258" s="12"/>
      <c r="H258" s="13">
        <f t="shared" si="7"/>
        <v>0</v>
      </c>
    </row>
    <row r="259" spans="1:8" ht="15.6" x14ac:dyDescent="0.3">
      <c r="A259" s="8">
        <v>235</v>
      </c>
      <c r="B259" s="10" t="s">
        <v>256</v>
      </c>
      <c r="C259" s="11">
        <f>50+4</f>
        <v>54</v>
      </c>
      <c r="D259" s="11" t="s">
        <v>22</v>
      </c>
      <c r="E259" s="12"/>
      <c r="F259" s="11"/>
      <c r="G259" s="12"/>
      <c r="H259" s="13">
        <f t="shared" si="7"/>
        <v>0</v>
      </c>
    </row>
    <row r="260" spans="1:8" ht="43.2" x14ac:dyDescent="0.3">
      <c r="A260" s="8">
        <v>236</v>
      </c>
      <c r="B260" s="10" t="s">
        <v>257</v>
      </c>
      <c r="C260" s="11">
        <f>900+500</f>
        <v>1400</v>
      </c>
      <c r="D260" s="11" t="s">
        <v>22</v>
      </c>
      <c r="E260" s="12"/>
      <c r="F260" s="11"/>
      <c r="G260" s="12"/>
      <c r="H260" s="13">
        <f t="shared" si="7"/>
        <v>0</v>
      </c>
    </row>
    <row r="261" spans="1:8" ht="60.6" customHeight="1" x14ac:dyDescent="0.3">
      <c r="A261" s="8">
        <v>237</v>
      </c>
      <c r="B261" s="10" t="s">
        <v>258</v>
      </c>
      <c r="C261" s="11">
        <f>0+500</f>
        <v>500</v>
      </c>
      <c r="D261" s="11" t="s">
        <v>22</v>
      </c>
      <c r="E261" s="12"/>
      <c r="F261" s="11"/>
      <c r="G261" s="12"/>
      <c r="H261" s="13"/>
    </row>
    <row r="262" spans="1:8" ht="28.8" x14ac:dyDescent="0.3">
      <c r="A262" s="8">
        <v>238</v>
      </c>
      <c r="B262" s="10" t="s">
        <v>259</v>
      </c>
      <c r="C262" s="11">
        <f>0+2</f>
        <v>2</v>
      </c>
      <c r="D262" s="11" t="s">
        <v>24</v>
      </c>
      <c r="E262" s="12"/>
      <c r="F262" s="11"/>
      <c r="G262" s="12"/>
      <c r="H262" s="13">
        <f t="shared" ref="H262:H307" si="8">C262*G262</f>
        <v>0</v>
      </c>
    </row>
    <row r="263" spans="1:8" ht="28.8" x14ac:dyDescent="0.3">
      <c r="A263" s="8">
        <v>239</v>
      </c>
      <c r="B263" s="10" t="s">
        <v>260</v>
      </c>
      <c r="C263" s="11">
        <f>500+800</f>
        <v>1300</v>
      </c>
      <c r="D263" s="11" t="s">
        <v>22</v>
      </c>
      <c r="E263" s="12"/>
      <c r="F263" s="11"/>
      <c r="G263" s="12"/>
      <c r="H263" s="13">
        <f t="shared" si="8"/>
        <v>0</v>
      </c>
    </row>
    <row r="264" spans="1:8" ht="15.6" x14ac:dyDescent="0.3">
      <c r="A264" s="8">
        <v>240</v>
      </c>
      <c r="B264" s="10" t="s">
        <v>261</v>
      </c>
      <c r="C264" s="11">
        <f>5+2</f>
        <v>7</v>
      </c>
      <c r="D264" s="11" t="s">
        <v>22</v>
      </c>
      <c r="E264" s="12"/>
      <c r="F264" s="11"/>
      <c r="G264" s="12"/>
      <c r="H264" s="13">
        <f t="shared" si="8"/>
        <v>0</v>
      </c>
    </row>
    <row r="265" spans="1:8" ht="73.8" customHeight="1" x14ac:dyDescent="0.3">
      <c r="A265" s="8">
        <v>241</v>
      </c>
      <c r="B265" s="15" t="s">
        <v>262</v>
      </c>
      <c r="C265" s="11">
        <f>200+170</f>
        <v>370</v>
      </c>
      <c r="D265" s="11" t="s">
        <v>22</v>
      </c>
      <c r="E265" s="12"/>
      <c r="F265" s="11"/>
      <c r="G265" s="12"/>
      <c r="H265" s="13">
        <f t="shared" si="8"/>
        <v>0</v>
      </c>
    </row>
    <row r="266" spans="1:8" ht="28.8" x14ac:dyDescent="0.3">
      <c r="A266" s="8">
        <v>242</v>
      </c>
      <c r="B266" s="10" t="s">
        <v>263</v>
      </c>
      <c r="C266" s="11">
        <f>10+5</f>
        <v>15</v>
      </c>
      <c r="D266" s="11" t="s">
        <v>22</v>
      </c>
      <c r="E266" s="12"/>
      <c r="F266" s="11"/>
      <c r="G266" s="12"/>
      <c r="H266" s="13">
        <f t="shared" si="8"/>
        <v>0</v>
      </c>
    </row>
    <row r="267" spans="1:8" ht="15.6" x14ac:dyDescent="0.3">
      <c r="A267" s="8">
        <v>243</v>
      </c>
      <c r="B267" s="10" t="s">
        <v>264</v>
      </c>
      <c r="C267" s="11">
        <f>30+24</f>
        <v>54</v>
      </c>
      <c r="D267" s="11" t="s">
        <v>22</v>
      </c>
      <c r="E267" s="12"/>
      <c r="F267" s="11"/>
      <c r="G267" s="12"/>
      <c r="H267" s="13">
        <f t="shared" si="8"/>
        <v>0</v>
      </c>
    </row>
    <row r="268" spans="1:8" ht="15.6" x14ac:dyDescent="0.3">
      <c r="A268" s="8">
        <v>244</v>
      </c>
      <c r="B268" s="10" t="s">
        <v>265</v>
      </c>
      <c r="C268" s="11">
        <f>10+12</f>
        <v>22</v>
      </c>
      <c r="D268" s="11" t="s">
        <v>22</v>
      </c>
      <c r="E268" s="12"/>
      <c r="F268" s="11"/>
      <c r="G268" s="12"/>
      <c r="H268" s="13">
        <f t="shared" si="8"/>
        <v>0</v>
      </c>
    </row>
    <row r="269" spans="1:8" ht="28.8" x14ac:dyDescent="0.3">
      <c r="A269" s="8">
        <v>245</v>
      </c>
      <c r="B269" s="10" t="s">
        <v>266</v>
      </c>
      <c r="C269" s="11">
        <f>0+36</f>
        <v>36</v>
      </c>
      <c r="D269" s="11" t="s">
        <v>22</v>
      </c>
      <c r="E269" s="12"/>
      <c r="F269" s="11"/>
      <c r="G269" s="12"/>
      <c r="H269" s="13">
        <f t="shared" si="8"/>
        <v>0</v>
      </c>
    </row>
    <row r="270" spans="1:8" ht="28.8" x14ac:dyDescent="0.3">
      <c r="A270" s="8">
        <v>246</v>
      </c>
      <c r="B270" s="10" t="s">
        <v>267</v>
      </c>
      <c r="C270" s="11">
        <f>10+24</f>
        <v>34</v>
      </c>
      <c r="D270" s="11" t="s">
        <v>22</v>
      </c>
      <c r="E270" s="12"/>
      <c r="F270" s="11"/>
      <c r="G270" s="12"/>
      <c r="H270" s="13">
        <f t="shared" si="8"/>
        <v>0</v>
      </c>
    </row>
    <row r="271" spans="1:8" ht="43.2" customHeight="1" x14ac:dyDescent="0.3">
      <c r="A271" s="8">
        <v>247</v>
      </c>
      <c r="B271" s="10" t="s">
        <v>268</v>
      </c>
      <c r="C271" s="11">
        <f>120+32</f>
        <v>152</v>
      </c>
      <c r="D271" s="11" t="s">
        <v>22</v>
      </c>
      <c r="E271" s="12"/>
      <c r="F271" s="11"/>
      <c r="G271" s="12"/>
      <c r="H271" s="13">
        <f t="shared" si="8"/>
        <v>0</v>
      </c>
    </row>
    <row r="272" spans="1:8" ht="15.6" x14ac:dyDescent="0.3">
      <c r="A272" s="8">
        <v>248</v>
      </c>
      <c r="B272" s="10" t="s">
        <v>269</v>
      </c>
      <c r="C272" s="11">
        <f>50+16</f>
        <v>66</v>
      </c>
      <c r="D272" s="11" t="s">
        <v>22</v>
      </c>
      <c r="E272" s="12"/>
      <c r="F272" s="11"/>
      <c r="G272" s="12"/>
      <c r="H272" s="13">
        <f t="shared" si="8"/>
        <v>0</v>
      </c>
    </row>
    <row r="273" spans="1:8" ht="28.8" x14ac:dyDescent="0.3">
      <c r="A273" s="8">
        <v>249</v>
      </c>
      <c r="B273" s="10" t="s">
        <v>270</v>
      </c>
      <c r="C273" s="11">
        <f>30+15</f>
        <v>45</v>
      </c>
      <c r="D273" s="11" t="s">
        <v>24</v>
      </c>
      <c r="E273" s="12"/>
      <c r="F273" s="11"/>
      <c r="G273" s="12"/>
      <c r="H273" s="13">
        <f t="shared" si="8"/>
        <v>0</v>
      </c>
    </row>
    <row r="274" spans="1:8" ht="28.8" x14ac:dyDescent="0.3">
      <c r="A274" s="8">
        <v>250</v>
      </c>
      <c r="B274" s="10" t="s">
        <v>271</v>
      </c>
      <c r="C274" s="11">
        <f>30+4</f>
        <v>34</v>
      </c>
      <c r="D274" s="11" t="s">
        <v>24</v>
      </c>
      <c r="E274" s="12"/>
      <c r="F274" s="11"/>
      <c r="G274" s="12"/>
      <c r="H274" s="13">
        <f t="shared" si="8"/>
        <v>0</v>
      </c>
    </row>
    <row r="275" spans="1:8" ht="43.2" x14ac:dyDescent="0.3">
      <c r="A275" s="8">
        <v>251</v>
      </c>
      <c r="B275" s="10" t="s">
        <v>272</v>
      </c>
      <c r="C275" s="11">
        <f>30+35</f>
        <v>65</v>
      </c>
      <c r="D275" s="11" t="s">
        <v>24</v>
      </c>
      <c r="E275" s="12"/>
      <c r="F275" s="11"/>
      <c r="G275" s="12"/>
      <c r="H275" s="13">
        <f t="shared" si="8"/>
        <v>0</v>
      </c>
    </row>
    <row r="276" spans="1:8" ht="28.8" x14ac:dyDescent="0.3">
      <c r="A276" s="8">
        <v>252</v>
      </c>
      <c r="B276" s="10" t="s">
        <v>273</v>
      </c>
      <c r="C276" s="11">
        <f>30+0</f>
        <v>30</v>
      </c>
      <c r="D276" s="11" t="s">
        <v>24</v>
      </c>
      <c r="E276" s="12"/>
      <c r="F276" s="11"/>
      <c r="G276" s="12"/>
      <c r="H276" s="13">
        <f t="shared" si="8"/>
        <v>0</v>
      </c>
    </row>
    <row r="277" spans="1:8" ht="43.2" x14ac:dyDescent="0.3">
      <c r="A277" s="8">
        <v>253</v>
      </c>
      <c r="B277" s="10" t="s">
        <v>274</v>
      </c>
      <c r="C277" s="11">
        <f>50+30</f>
        <v>80</v>
      </c>
      <c r="D277" s="11" t="s">
        <v>24</v>
      </c>
      <c r="E277" s="12"/>
      <c r="F277" s="11"/>
      <c r="G277" s="12"/>
      <c r="H277" s="13">
        <f t="shared" si="8"/>
        <v>0</v>
      </c>
    </row>
    <row r="278" spans="1:8" ht="28.8" x14ac:dyDescent="0.3">
      <c r="A278" s="8">
        <v>254</v>
      </c>
      <c r="B278" s="10" t="s">
        <v>275</v>
      </c>
      <c r="C278" s="11">
        <f>100+10</f>
        <v>110</v>
      </c>
      <c r="D278" s="11" t="s">
        <v>22</v>
      </c>
      <c r="E278" s="12"/>
      <c r="F278" s="11"/>
      <c r="G278" s="12"/>
      <c r="H278" s="13">
        <f t="shared" si="8"/>
        <v>0</v>
      </c>
    </row>
    <row r="279" spans="1:8" ht="43.2" x14ac:dyDescent="0.3">
      <c r="A279" s="8">
        <v>255</v>
      </c>
      <c r="B279" s="10" t="s">
        <v>276</v>
      </c>
      <c r="C279" s="11">
        <f>130+40</f>
        <v>170</v>
      </c>
      <c r="D279" s="11" t="s">
        <v>22</v>
      </c>
      <c r="E279" s="12"/>
      <c r="F279" s="11"/>
      <c r="G279" s="12"/>
      <c r="H279" s="13">
        <f t="shared" si="8"/>
        <v>0</v>
      </c>
    </row>
    <row r="280" spans="1:8" ht="15.6" x14ac:dyDescent="0.3">
      <c r="A280" s="8">
        <v>256</v>
      </c>
      <c r="B280" s="10" t="s">
        <v>277</v>
      </c>
      <c r="C280" s="11">
        <f>50+75</f>
        <v>125</v>
      </c>
      <c r="D280" s="11" t="s">
        <v>22</v>
      </c>
      <c r="E280" s="12"/>
      <c r="F280" s="11"/>
      <c r="G280" s="12"/>
      <c r="H280" s="13">
        <f t="shared" si="8"/>
        <v>0</v>
      </c>
    </row>
    <row r="281" spans="1:8" ht="57.6" x14ac:dyDescent="0.3">
      <c r="A281" s="8">
        <v>257</v>
      </c>
      <c r="B281" s="10" t="s">
        <v>278</v>
      </c>
      <c r="C281" s="11">
        <f>30+8</f>
        <v>38</v>
      </c>
      <c r="D281" s="11" t="s">
        <v>24</v>
      </c>
      <c r="E281" s="12"/>
      <c r="F281" s="11"/>
      <c r="G281" s="12"/>
      <c r="H281" s="13">
        <f t="shared" si="8"/>
        <v>0</v>
      </c>
    </row>
    <row r="282" spans="1:8" ht="43.2" x14ac:dyDescent="0.3">
      <c r="A282" s="8">
        <v>258</v>
      </c>
      <c r="B282" s="10" t="s">
        <v>279</v>
      </c>
      <c r="C282" s="11">
        <f>20+40</f>
        <v>60</v>
      </c>
      <c r="D282" s="11" t="s">
        <v>22</v>
      </c>
      <c r="E282" s="12"/>
      <c r="F282" s="11"/>
      <c r="G282" s="12"/>
      <c r="H282" s="13">
        <f t="shared" si="8"/>
        <v>0</v>
      </c>
    </row>
    <row r="283" spans="1:8" ht="15.6" x14ac:dyDescent="0.3">
      <c r="A283" s="8">
        <v>259</v>
      </c>
      <c r="B283" s="10" t="s">
        <v>280</v>
      </c>
      <c r="C283" s="11">
        <f>80+14</f>
        <v>94</v>
      </c>
      <c r="D283" s="11" t="s">
        <v>22</v>
      </c>
      <c r="E283" s="12"/>
      <c r="F283" s="11"/>
      <c r="G283" s="12"/>
      <c r="H283" s="13">
        <f t="shared" si="8"/>
        <v>0</v>
      </c>
    </row>
    <row r="284" spans="1:8" ht="28.8" x14ac:dyDescent="0.3">
      <c r="A284" s="8">
        <v>260</v>
      </c>
      <c r="B284" s="10" t="s">
        <v>281</v>
      </c>
      <c r="C284" s="11">
        <f>30+6</f>
        <v>36</v>
      </c>
      <c r="D284" s="11" t="s">
        <v>22</v>
      </c>
      <c r="E284" s="12"/>
      <c r="F284" s="11"/>
      <c r="G284" s="12"/>
      <c r="H284" s="13">
        <f t="shared" si="8"/>
        <v>0</v>
      </c>
    </row>
    <row r="285" spans="1:8" ht="15.6" x14ac:dyDescent="0.3">
      <c r="A285" s="8">
        <v>261</v>
      </c>
      <c r="B285" s="10" t="s">
        <v>282</v>
      </c>
      <c r="C285" s="11">
        <f>30+135</f>
        <v>165</v>
      </c>
      <c r="D285" s="11" t="s">
        <v>24</v>
      </c>
      <c r="E285" s="12"/>
      <c r="F285" s="11"/>
      <c r="G285" s="12"/>
      <c r="H285" s="13">
        <f t="shared" si="8"/>
        <v>0</v>
      </c>
    </row>
    <row r="286" spans="1:8" ht="43.2" x14ac:dyDescent="0.3">
      <c r="A286" s="8">
        <v>262</v>
      </c>
      <c r="B286" s="10" t="s">
        <v>283</v>
      </c>
      <c r="C286" s="11">
        <f>300+200</f>
        <v>500</v>
      </c>
      <c r="D286" s="11" t="s">
        <v>22</v>
      </c>
      <c r="E286" s="12"/>
      <c r="F286" s="11"/>
      <c r="G286" s="12"/>
      <c r="H286" s="13">
        <f t="shared" si="8"/>
        <v>0</v>
      </c>
    </row>
    <row r="287" spans="1:8" ht="57.6" x14ac:dyDescent="0.3">
      <c r="A287" s="8">
        <v>263</v>
      </c>
      <c r="B287" s="10" t="s">
        <v>284</v>
      </c>
      <c r="C287" s="11">
        <f>300+200</f>
        <v>500</v>
      </c>
      <c r="D287" s="11" t="s">
        <v>22</v>
      </c>
      <c r="E287" s="12"/>
      <c r="F287" s="11"/>
      <c r="G287" s="12"/>
      <c r="H287" s="13">
        <f t="shared" si="8"/>
        <v>0</v>
      </c>
    </row>
    <row r="288" spans="1:8" ht="15.6" x14ac:dyDescent="0.3">
      <c r="A288" s="8">
        <v>264</v>
      </c>
      <c r="B288" s="10" t="s">
        <v>285</v>
      </c>
      <c r="C288" s="11">
        <f>10+2</f>
        <v>12</v>
      </c>
      <c r="D288" s="11" t="s">
        <v>22</v>
      </c>
      <c r="E288" s="12"/>
      <c r="F288" s="11"/>
      <c r="G288" s="12"/>
      <c r="H288" s="13">
        <f t="shared" si="8"/>
        <v>0</v>
      </c>
    </row>
    <row r="289" spans="1:8" ht="28.8" x14ac:dyDescent="0.3">
      <c r="A289" s="8">
        <v>265</v>
      </c>
      <c r="B289" s="10" t="s">
        <v>286</v>
      </c>
      <c r="C289" s="11">
        <f>20+12</f>
        <v>32</v>
      </c>
      <c r="D289" s="11" t="s">
        <v>22</v>
      </c>
      <c r="E289" s="12"/>
      <c r="F289" s="11"/>
      <c r="G289" s="12"/>
      <c r="H289" s="13">
        <f t="shared" si="8"/>
        <v>0</v>
      </c>
    </row>
    <row r="290" spans="1:8" ht="15.6" x14ac:dyDescent="0.3">
      <c r="A290" s="8">
        <v>266</v>
      </c>
      <c r="B290" s="10" t="s">
        <v>287</v>
      </c>
      <c r="C290" s="11">
        <f>20+20</f>
        <v>40</v>
      </c>
      <c r="D290" s="11" t="s">
        <v>22</v>
      </c>
      <c r="E290" s="12"/>
      <c r="F290" s="11"/>
      <c r="G290" s="12"/>
      <c r="H290" s="13">
        <f t="shared" si="8"/>
        <v>0</v>
      </c>
    </row>
    <row r="291" spans="1:8" ht="15.6" x14ac:dyDescent="0.3">
      <c r="A291" s="8">
        <v>267</v>
      </c>
      <c r="B291" s="10" t="s">
        <v>288</v>
      </c>
      <c r="C291" s="11">
        <f>20+28</f>
        <v>48</v>
      </c>
      <c r="D291" s="11" t="s">
        <v>22</v>
      </c>
      <c r="E291" s="12"/>
      <c r="F291" s="11"/>
      <c r="G291" s="12"/>
      <c r="H291" s="13">
        <f t="shared" si="8"/>
        <v>0</v>
      </c>
    </row>
    <row r="292" spans="1:8" ht="18" customHeight="1" x14ac:dyDescent="0.3">
      <c r="A292" s="8">
        <v>268</v>
      </c>
      <c r="B292" s="10" t="s">
        <v>289</v>
      </c>
      <c r="C292" s="11">
        <f>20+0</f>
        <v>20</v>
      </c>
      <c r="D292" s="11" t="s">
        <v>24</v>
      </c>
      <c r="E292" s="12"/>
      <c r="F292" s="11"/>
      <c r="G292" s="12"/>
      <c r="H292" s="13">
        <f t="shared" si="8"/>
        <v>0</v>
      </c>
    </row>
    <row r="293" spans="1:8" ht="57.6" x14ac:dyDescent="0.3">
      <c r="A293" s="8">
        <v>269</v>
      </c>
      <c r="B293" s="10" t="s">
        <v>290</v>
      </c>
      <c r="C293" s="11">
        <f>50+15</f>
        <v>65</v>
      </c>
      <c r="D293" s="11" t="s">
        <v>24</v>
      </c>
      <c r="E293" s="12"/>
      <c r="F293" s="11"/>
      <c r="G293" s="12"/>
      <c r="H293" s="13">
        <f t="shared" si="8"/>
        <v>0</v>
      </c>
    </row>
    <row r="294" spans="1:8" ht="15.6" x14ac:dyDescent="0.3">
      <c r="A294" s="8">
        <v>270</v>
      </c>
      <c r="B294" s="10" t="s">
        <v>291</v>
      </c>
      <c r="C294" s="11">
        <f>130+80</f>
        <v>210</v>
      </c>
      <c r="D294" s="11" t="s">
        <v>22</v>
      </c>
      <c r="E294" s="12"/>
      <c r="F294" s="11"/>
      <c r="G294" s="12"/>
      <c r="H294" s="13">
        <f t="shared" si="8"/>
        <v>0</v>
      </c>
    </row>
    <row r="295" spans="1:8" ht="28.8" x14ac:dyDescent="0.3">
      <c r="A295" s="8">
        <v>271</v>
      </c>
      <c r="B295" s="10" t="s">
        <v>292</v>
      </c>
      <c r="C295" s="11">
        <f>161+120</f>
        <v>281</v>
      </c>
      <c r="D295" s="11" t="s">
        <v>22</v>
      </c>
      <c r="E295" s="12"/>
      <c r="F295" s="11"/>
      <c r="G295" s="12"/>
      <c r="H295" s="13">
        <f t="shared" si="8"/>
        <v>0</v>
      </c>
    </row>
    <row r="296" spans="1:8" ht="28.8" x14ac:dyDescent="0.3">
      <c r="A296" s="8">
        <v>272</v>
      </c>
      <c r="B296" s="10" t="s">
        <v>293</v>
      </c>
      <c r="C296" s="11">
        <f>10+0</f>
        <v>10</v>
      </c>
      <c r="D296" s="11" t="s">
        <v>22</v>
      </c>
      <c r="E296" s="12"/>
      <c r="F296" s="11"/>
      <c r="G296" s="12"/>
      <c r="H296" s="13">
        <f t="shared" si="8"/>
        <v>0</v>
      </c>
    </row>
    <row r="297" spans="1:8" ht="28.8" x14ac:dyDescent="0.3">
      <c r="A297" s="8">
        <v>273</v>
      </c>
      <c r="B297" s="10" t="s">
        <v>294</v>
      </c>
      <c r="C297" s="11">
        <f>10+650</f>
        <v>660</v>
      </c>
      <c r="D297" s="11" t="s">
        <v>22</v>
      </c>
      <c r="E297" s="12"/>
      <c r="F297" s="11"/>
      <c r="G297" s="12"/>
      <c r="H297" s="13">
        <f t="shared" si="8"/>
        <v>0</v>
      </c>
    </row>
    <row r="298" spans="1:8" ht="15.6" x14ac:dyDescent="0.3">
      <c r="A298" s="8">
        <v>274</v>
      </c>
      <c r="B298" s="10" t="s">
        <v>295</v>
      </c>
      <c r="C298" s="11">
        <f>20+0</f>
        <v>20</v>
      </c>
      <c r="D298" s="11" t="s">
        <v>24</v>
      </c>
      <c r="E298" s="12"/>
      <c r="F298" s="11"/>
      <c r="G298" s="12"/>
      <c r="H298" s="13">
        <f t="shared" si="8"/>
        <v>0</v>
      </c>
    </row>
    <row r="299" spans="1:8" ht="28.8" x14ac:dyDescent="0.3">
      <c r="A299" s="8">
        <v>275</v>
      </c>
      <c r="B299" s="10" t="s">
        <v>296</v>
      </c>
      <c r="C299" s="11">
        <f>161+124</f>
        <v>285</v>
      </c>
      <c r="D299" s="11" t="s">
        <v>22</v>
      </c>
      <c r="E299" s="12"/>
      <c r="F299" s="11"/>
      <c r="G299" s="12"/>
      <c r="H299" s="13">
        <f t="shared" si="8"/>
        <v>0</v>
      </c>
    </row>
    <row r="300" spans="1:8" ht="15.6" x14ac:dyDescent="0.3">
      <c r="A300" s="16">
        <v>276</v>
      </c>
      <c r="B300" s="10" t="s">
        <v>297</v>
      </c>
      <c r="C300" s="11">
        <f>150+15</f>
        <v>165</v>
      </c>
      <c r="D300" s="11" t="s">
        <v>22</v>
      </c>
      <c r="E300" s="12"/>
      <c r="F300" s="11"/>
      <c r="G300" s="12"/>
      <c r="H300" s="13">
        <f t="shared" si="8"/>
        <v>0</v>
      </c>
    </row>
    <row r="301" spans="1:8" ht="57.6" x14ac:dyDescent="0.3">
      <c r="A301" s="16">
        <v>277</v>
      </c>
      <c r="B301" s="10" t="s">
        <v>298</v>
      </c>
      <c r="C301" s="11">
        <f>1100+945</f>
        <v>2045</v>
      </c>
      <c r="D301" s="11" t="s">
        <v>24</v>
      </c>
      <c r="E301" s="12"/>
      <c r="F301" s="11"/>
      <c r="G301" s="12"/>
      <c r="H301" s="13">
        <f t="shared" si="8"/>
        <v>0</v>
      </c>
    </row>
    <row r="302" spans="1:8" ht="57.6" x14ac:dyDescent="0.3">
      <c r="A302" s="16">
        <v>278</v>
      </c>
      <c r="B302" s="10" t="s">
        <v>299</v>
      </c>
      <c r="C302" s="11">
        <f>600+360</f>
        <v>960</v>
      </c>
      <c r="D302" s="11" t="s">
        <v>24</v>
      </c>
      <c r="E302" s="12"/>
      <c r="F302" s="11"/>
      <c r="G302" s="12"/>
      <c r="H302" s="13">
        <f t="shared" si="8"/>
        <v>0</v>
      </c>
    </row>
    <row r="303" spans="1:8" ht="15.6" x14ac:dyDescent="0.3">
      <c r="A303" s="16">
        <v>279</v>
      </c>
      <c r="B303" s="10" t="s">
        <v>300</v>
      </c>
      <c r="C303" s="11">
        <f>10+2</f>
        <v>12</v>
      </c>
      <c r="D303" s="11" t="s">
        <v>22</v>
      </c>
      <c r="E303" s="12"/>
      <c r="F303" s="11"/>
      <c r="G303" s="12"/>
      <c r="H303" s="13">
        <f t="shared" si="8"/>
        <v>0</v>
      </c>
    </row>
    <row r="304" spans="1:8" ht="28.8" x14ac:dyDescent="0.3">
      <c r="A304" s="16">
        <v>280</v>
      </c>
      <c r="B304" s="10" t="s">
        <v>301</v>
      </c>
      <c r="C304" s="11">
        <f>40+27</f>
        <v>67</v>
      </c>
      <c r="D304" s="11" t="s">
        <v>22</v>
      </c>
      <c r="E304" s="12"/>
      <c r="F304" s="11"/>
      <c r="G304" s="12"/>
      <c r="H304" s="13">
        <f t="shared" si="8"/>
        <v>0</v>
      </c>
    </row>
    <row r="305" spans="1:8" ht="28.8" x14ac:dyDescent="0.3">
      <c r="A305" s="16">
        <v>281</v>
      </c>
      <c r="B305" s="10" t="s">
        <v>302</v>
      </c>
      <c r="C305" s="11">
        <f>300+250</f>
        <v>550</v>
      </c>
      <c r="D305" s="11" t="s">
        <v>22</v>
      </c>
      <c r="E305" s="12"/>
      <c r="F305" s="11"/>
      <c r="G305" s="12"/>
      <c r="H305" s="13">
        <f t="shared" si="8"/>
        <v>0</v>
      </c>
    </row>
    <row r="306" spans="1:8" ht="43.2" x14ac:dyDescent="0.3">
      <c r="A306" s="17">
        <v>282</v>
      </c>
      <c r="B306" s="10" t="s">
        <v>303</v>
      </c>
      <c r="C306" s="11">
        <f>20+8</f>
        <v>28</v>
      </c>
      <c r="D306" s="11" t="s">
        <v>24</v>
      </c>
      <c r="E306" s="12"/>
      <c r="F306" s="11"/>
      <c r="G306" s="12"/>
      <c r="H306" s="13">
        <f t="shared" si="8"/>
        <v>0</v>
      </c>
    </row>
    <row r="307" spans="1:8" ht="15.6" x14ac:dyDescent="0.3">
      <c r="A307" s="17">
        <v>283</v>
      </c>
      <c r="B307" s="10" t="s">
        <v>304</v>
      </c>
      <c r="C307" s="11">
        <f>60+75</f>
        <v>135</v>
      </c>
      <c r="D307" s="11" t="s">
        <v>22</v>
      </c>
      <c r="E307" s="12"/>
      <c r="F307" s="11"/>
      <c r="G307" s="12"/>
      <c r="H307" s="13">
        <f t="shared" si="8"/>
        <v>0</v>
      </c>
    </row>
    <row r="308" spans="1:8" ht="15.6" x14ac:dyDescent="0.3">
      <c r="A308" s="18"/>
      <c r="B308" s="19"/>
    </row>
    <row r="316" spans="1:8" ht="25.8" x14ac:dyDescent="0.5">
      <c r="A316" s="27" t="s">
        <v>305</v>
      </c>
      <c r="B316" s="27"/>
      <c r="C316" s="27"/>
      <c r="D316" s="27"/>
      <c r="E316" s="27"/>
      <c r="F316" s="28">
        <f>SUM(H25:H307)</f>
        <v>0</v>
      </c>
      <c r="G316" s="28"/>
      <c r="H316" s="28"/>
    </row>
    <row r="318" spans="1:8" ht="72" customHeight="1" x14ac:dyDescent="0.3">
      <c r="A318" s="29" t="s">
        <v>306</v>
      </c>
      <c r="B318" s="29"/>
      <c r="C318" s="29"/>
      <c r="D318" s="29"/>
      <c r="E318" s="29"/>
      <c r="F318" s="29"/>
      <c r="G318" s="29"/>
      <c r="H318" s="29"/>
    </row>
    <row r="319" spans="1:8" ht="28.2" customHeight="1" x14ac:dyDescent="0.3">
      <c r="A319" s="29" t="s">
        <v>307</v>
      </c>
      <c r="B319" s="29"/>
      <c r="C319" s="29"/>
      <c r="D319" s="29"/>
      <c r="E319" s="29"/>
      <c r="F319" s="29"/>
      <c r="G319" s="29"/>
      <c r="H319" s="29"/>
    </row>
    <row r="320" spans="1:8" ht="41.4" customHeight="1" x14ac:dyDescent="0.3">
      <c r="A320" s="29" t="s">
        <v>308</v>
      </c>
      <c r="B320" s="29"/>
      <c r="C320" s="29"/>
      <c r="D320" s="29"/>
      <c r="E320" s="29"/>
      <c r="F320" s="29"/>
      <c r="G320" s="29"/>
      <c r="H320" s="29"/>
    </row>
    <row r="321" spans="1:8" x14ac:dyDescent="0.3">
      <c r="A321" s="30"/>
      <c r="B321" s="30"/>
      <c r="C321" s="30"/>
      <c r="D321" s="30"/>
      <c r="E321" s="30"/>
      <c r="F321" s="30"/>
      <c r="G321" s="30"/>
      <c r="H321" s="30"/>
    </row>
    <row r="322" spans="1:8" x14ac:dyDescent="0.3">
      <c r="A322" s="30"/>
      <c r="B322" s="30"/>
      <c r="C322" s="30"/>
      <c r="D322" s="30"/>
      <c r="E322" s="30"/>
      <c r="F322" s="30"/>
      <c r="G322" s="30"/>
      <c r="H322" s="30"/>
    </row>
    <row r="323" spans="1:8" ht="17.399999999999999" customHeight="1" x14ac:dyDescent="0.3">
      <c r="A323" s="31" t="s">
        <v>309</v>
      </c>
      <c r="B323" s="31"/>
      <c r="C323" s="31"/>
      <c r="D323" s="31"/>
      <c r="E323" s="31"/>
      <c r="F323" s="31"/>
      <c r="G323" s="31"/>
      <c r="H323" s="31"/>
    </row>
    <row r="324" spans="1:8" x14ac:dyDescent="0.3">
      <c r="A324" s="30"/>
      <c r="B324" s="30"/>
      <c r="C324" s="30"/>
      <c r="D324" s="30"/>
      <c r="E324" s="30"/>
      <c r="F324" s="30"/>
      <c r="G324" s="30"/>
      <c r="H324" s="30"/>
    </row>
    <row r="325" spans="1:8" ht="14.4" customHeight="1" x14ac:dyDescent="0.3">
      <c r="A325" s="31" t="s">
        <v>310</v>
      </c>
      <c r="B325" s="31"/>
      <c r="C325" s="31"/>
      <c r="D325" s="31"/>
      <c r="E325" s="31"/>
      <c r="F325" s="31"/>
      <c r="G325" s="31"/>
      <c r="H325" s="31"/>
    </row>
    <row r="326" spans="1:8" x14ac:dyDescent="0.3">
      <c r="A326" s="30"/>
      <c r="B326" s="30"/>
      <c r="C326" s="30"/>
      <c r="D326" s="30"/>
      <c r="E326" s="30"/>
      <c r="F326" s="30"/>
      <c r="G326" s="30"/>
      <c r="H326" s="30"/>
    </row>
    <row r="327" spans="1:8" ht="14.4" customHeight="1" x14ac:dyDescent="0.3">
      <c r="A327" s="31" t="s">
        <v>311</v>
      </c>
      <c r="B327" s="31"/>
      <c r="C327" s="31"/>
      <c r="D327" s="31"/>
      <c r="E327" s="31"/>
      <c r="F327" s="31"/>
      <c r="G327" s="31"/>
      <c r="H327" s="31"/>
    </row>
    <row r="328" spans="1:8" ht="14.4" customHeight="1" x14ac:dyDescent="0.3">
      <c r="A328" s="29" t="s">
        <v>312</v>
      </c>
      <c r="B328" s="29"/>
      <c r="C328" s="29"/>
      <c r="D328" s="29"/>
      <c r="E328" s="29"/>
      <c r="F328" s="29"/>
      <c r="G328" s="29"/>
      <c r="H328" s="29"/>
    </row>
    <row r="329" spans="1:8" ht="14.4" customHeight="1" x14ac:dyDescent="0.3">
      <c r="A329" s="29" t="s">
        <v>313</v>
      </c>
      <c r="B329" s="29"/>
      <c r="C329" s="29"/>
      <c r="D329" s="29"/>
      <c r="E329" s="29"/>
      <c r="F329" s="29"/>
      <c r="G329" s="29"/>
      <c r="H329" s="29"/>
    </row>
    <row r="330" spans="1:8" ht="14.4" customHeight="1" x14ac:dyDescent="0.3">
      <c r="A330" s="29" t="s">
        <v>314</v>
      </c>
      <c r="B330" s="29"/>
      <c r="C330" s="29"/>
      <c r="D330" s="29"/>
      <c r="E330" s="29"/>
      <c r="F330" s="29"/>
      <c r="G330" s="29"/>
      <c r="H330" s="29"/>
    </row>
    <row r="331" spans="1:8" ht="14.4" customHeight="1" x14ac:dyDescent="0.3">
      <c r="A331" s="29" t="s">
        <v>315</v>
      </c>
      <c r="B331" s="29"/>
      <c r="C331" s="29"/>
      <c r="D331" s="29"/>
      <c r="E331" s="29"/>
      <c r="F331" s="29"/>
      <c r="G331" s="29"/>
      <c r="H331" s="29"/>
    </row>
    <row r="332" spans="1:8" x14ac:dyDescent="0.3">
      <c r="A332" s="30"/>
      <c r="B332" s="30"/>
      <c r="C332" s="30"/>
      <c r="D332" s="30"/>
      <c r="E332" s="30"/>
      <c r="F332" s="30"/>
      <c r="G332" s="30"/>
      <c r="H332" s="30"/>
    </row>
    <row r="333" spans="1:8" ht="27" customHeight="1" x14ac:dyDescent="0.3">
      <c r="A333" s="31" t="s">
        <v>316</v>
      </c>
      <c r="B333" s="31"/>
      <c r="C333" s="31"/>
      <c r="D333" s="31"/>
      <c r="E333" s="31"/>
      <c r="F333" s="31"/>
      <c r="G333" s="31"/>
      <c r="H333" s="31"/>
    </row>
    <row r="334" spans="1:8" ht="28.8" customHeight="1" x14ac:dyDescent="0.3">
      <c r="A334" s="29" t="s">
        <v>317</v>
      </c>
      <c r="B334" s="29"/>
      <c r="C334" s="29"/>
      <c r="D334" s="29"/>
      <c r="E334" s="29"/>
      <c r="F334" s="29"/>
      <c r="G334" s="29"/>
      <c r="H334" s="29"/>
    </row>
    <row r="335" spans="1:8" ht="31.2" customHeight="1" x14ac:dyDescent="0.3">
      <c r="A335" s="29" t="s">
        <v>317</v>
      </c>
      <c r="B335" s="29"/>
      <c r="C335" s="29"/>
      <c r="D335" s="29"/>
      <c r="E335" s="29"/>
      <c r="F335" s="29"/>
      <c r="G335" s="29"/>
      <c r="H335" s="29"/>
    </row>
    <row r="336" spans="1:8" ht="30" customHeight="1" x14ac:dyDescent="0.3">
      <c r="A336" s="29" t="s">
        <v>317</v>
      </c>
      <c r="B336" s="29"/>
      <c r="C336" s="29"/>
      <c r="D336" s="29"/>
      <c r="E336" s="29"/>
      <c r="F336" s="29"/>
      <c r="G336" s="29"/>
      <c r="H336" s="29"/>
    </row>
    <row r="337" spans="1:8" x14ac:dyDescent="0.3">
      <c r="A337" s="30"/>
      <c r="B337" s="30"/>
      <c r="C337" s="30"/>
      <c r="D337" s="30"/>
      <c r="E337" s="30"/>
      <c r="F337" s="30"/>
      <c r="G337" s="30"/>
      <c r="H337" s="30"/>
    </row>
    <row r="338" spans="1:8" ht="36.6" customHeight="1" x14ac:dyDescent="0.3">
      <c r="A338" s="29" t="s">
        <v>318</v>
      </c>
      <c r="B338" s="29"/>
      <c r="C338" s="29"/>
      <c r="D338" s="29"/>
      <c r="E338" s="29"/>
      <c r="F338" s="29"/>
      <c r="G338" s="29"/>
      <c r="H338" s="29"/>
    </row>
    <row r="339" spans="1:8" x14ac:dyDescent="0.3">
      <c r="A339" s="30"/>
      <c r="B339" s="30"/>
      <c r="C339" s="30"/>
      <c r="D339" s="30"/>
      <c r="E339" s="30"/>
      <c r="F339" s="30"/>
      <c r="G339" s="30"/>
      <c r="H339" s="30"/>
    </row>
    <row r="340" spans="1:8" x14ac:dyDescent="0.3">
      <c r="A340" s="30"/>
      <c r="B340" s="30"/>
      <c r="C340" s="30"/>
      <c r="D340" s="30"/>
      <c r="E340" s="30"/>
      <c r="F340" s="30"/>
      <c r="G340" s="30"/>
      <c r="H340" s="30"/>
    </row>
    <row r="341" spans="1:8" ht="48.6" customHeight="1" x14ac:dyDescent="0.3">
      <c r="A341" s="32" t="s">
        <v>319</v>
      </c>
      <c r="B341" s="32"/>
    </row>
    <row r="342" spans="1:8" ht="14.4" customHeight="1" x14ac:dyDescent="0.3">
      <c r="A342" s="29" t="s">
        <v>320</v>
      </c>
      <c r="B342" s="29"/>
    </row>
    <row r="343" spans="1:8" ht="58.8" customHeight="1" x14ac:dyDescent="0.3">
      <c r="A343" s="32"/>
      <c r="B343" s="32"/>
      <c r="D343" s="32" t="s">
        <v>321</v>
      </c>
      <c r="E343" s="32"/>
      <c r="F343" s="32"/>
      <c r="G343" s="32"/>
      <c r="H343" s="32"/>
    </row>
    <row r="344" spans="1:8" ht="28.2" customHeight="1" x14ac:dyDescent="0.3">
      <c r="A344" s="32"/>
      <c r="B344" s="32"/>
      <c r="D344" s="29" t="s">
        <v>322</v>
      </c>
      <c r="E344" s="29"/>
      <c r="F344" s="29"/>
      <c r="G344" s="29"/>
      <c r="H344" s="29"/>
    </row>
    <row r="345" spans="1:8" x14ac:dyDescent="0.3">
      <c r="A345" s="32"/>
      <c r="B345" s="32"/>
      <c r="D345" s="32"/>
      <c r="E345" s="32"/>
      <c r="F345" s="32"/>
      <c r="G345" s="32"/>
      <c r="H345" s="32"/>
    </row>
    <row r="346" spans="1:8" x14ac:dyDescent="0.3">
      <c r="A346" s="32"/>
      <c r="B346" s="32"/>
      <c r="D346" s="32"/>
      <c r="E346" s="32"/>
      <c r="F346" s="32"/>
      <c r="G346" s="32"/>
      <c r="H346" s="32"/>
    </row>
    <row r="347" spans="1:8" x14ac:dyDescent="0.3">
      <c r="D347" s="32"/>
      <c r="E347" s="32"/>
      <c r="F347" s="32"/>
      <c r="G347" s="32"/>
      <c r="H347" s="32"/>
    </row>
    <row r="348" spans="1:8" x14ac:dyDescent="0.3">
      <c r="D348" s="32"/>
      <c r="E348" s="32"/>
      <c r="F348" s="32"/>
      <c r="G348" s="32"/>
      <c r="H348" s="32"/>
    </row>
    <row r="349" spans="1:8" x14ac:dyDescent="0.3">
      <c r="D349" s="32"/>
      <c r="E349" s="32"/>
      <c r="F349" s="32"/>
      <c r="G349" s="32"/>
      <c r="H349" s="32"/>
    </row>
  </sheetData>
  <mergeCells count="52">
    <mergeCell ref="A346:B346"/>
    <mergeCell ref="D346:H346"/>
    <mergeCell ref="D347:H347"/>
    <mergeCell ref="D348:H348"/>
    <mergeCell ref="D349:H349"/>
    <mergeCell ref="A343:B343"/>
    <mergeCell ref="D343:H343"/>
    <mergeCell ref="A344:B344"/>
    <mergeCell ref="D344:H344"/>
    <mergeCell ref="A345:B345"/>
    <mergeCell ref="D345:H345"/>
    <mergeCell ref="A338:H338"/>
    <mergeCell ref="A339:H339"/>
    <mergeCell ref="A340:H340"/>
    <mergeCell ref="A341:B341"/>
    <mergeCell ref="A342:B342"/>
    <mergeCell ref="A333:H333"/>
    <mergeCell ref="A334:H334"/>
    <mergeCell ref="A335:H335"/>
    <mergeCell ref="A336:H336"/>
    <mergeCell ref="A337:H337"/>
    <mergeCell ref="A328:H328"/>
    <mergeCell ref="A329:H329"/>
    <mergeCell ref="A330:H330"/>
    <mergeCell ref="A331:H331"/>
    <mergeCell ref="A332:H332"/>
    <mergeCell ref="A323:H323"/>
    <mergeCell ref="A324:H324"/>
    <mergeCell ref="A325:H325"/>
    <mergeCell ref="A326:H326"/>
    <mergeCell ref="A327:H327"/>
    <mergeCell ref="A318:H318"/>
    <mergeCell ref="A319:H319"/>
    <mergeCell ref="A320:H320"/>
    <mergeCell ref="A321:H321"/>
    <mergeCell ref="A322:H322"/>
    <mergeCell ref="A16:I16"/>
    <mergeCell ref="A17:I17"/>
    <mergeCell ref="A18:I18"/>
    <mergeCell ref="A20:I20"/>
    <mergeCell ref="A316:E316"/>
    <mergeCell ref="F316:H316"/>
    <mergeCell ref="A8:I8"/>
    <mergeCell ref="A10:I10"/>
    <mergeCell ref="A12:I12"/>
    <mergeCell ref="A13:I13"/>
    <mergeCell ref="A14:I14"/>
    <mergeCell ref="A1:B1"/>
    <mergeCell ref="H1:I1"/>
    <mergeCell ref="A2:B2"/>
    <mergeCell ref="C4:G4"/>
    <mergeCell ref="A6:I6"/>
  </mergeCells>
  <pageMargins left="0.70833333333333304" right="0.70833333333333304" top="0.74791666666666701" bottom="0.74861111111111101" header="0.51180555555555496" footer="0.31527777777777799"/>
  <pageSetup paperSize="9" scale="89" firstPageNumber="0" orientation="portrait" horizontalDpi="300" verticalDpi="300"/>
  <headerFoot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dc:description/>
  <cp:lastModifiedBy>uzytkownik</cp:lastModifiedBy>
  <cp:revision>6</cp:revision>
  <cp:lastPrinted>2022-12-20T08:24:25Z</cp:lastPrinted>
  <dcterms:created xsi:type="dcterms:W3CDTF">2022-04-28T08:23:45Z</dcterms:created>
  <dcterms:modified xsi:type="dcterms:W3CDTF">2023-06-19T07:28:05Z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